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wittc\Desktop\Bewachung Selmsdorf\"/>
    </mc:Choice>
  </mc:AlternateContent>
  <xr:revisionPtr revIDLastSave="0" documentId="13_ncr:1_{4E168BDA-D761-46FA-A715-25F6444E8763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Feiertage" sheetId="16" r:id="rId1"/>
    <sheet name="Berechnung Stunden u Zuschläge" sheetId="15" r:id="rId2"/>
    <sheet name="SVS -  Formular" sheetId="13" r:id="rId3"/>
  </sheets>
  <externalReferences>
    <externalReference r:id="rId4"/>
  </externalReferences>
  <definedNames>
    <definedName name="Dienststelle">[1]Daten!$A$4:$A$14</definedName>
    <definedName name="KOM" localSheetId="0">'[1]1. Berechnung Std. u. Zuschläge'!#REF!</definedName>
    <definedName name="KOM">#REF!</definedName>
    <definedName name="Kommune" localSheetId="0">[1]Daten!$A$4:$A$11</definedName>
    <definedName name="Kommune" localSheetId="2">#REF!</definedName>
    <definedName name="Kommune">#REF!</definedName>
    <definedName name="Landkreis_Ludwigslust___Parchim" localSheetId="0">Feiertage!Kommune</definedName>
    <definedName name="Landkreis_Ludwigslust___Parchim" localSheetId="2">'SVS -  Formular'!Kommune</definedName>
    <definedName name="Landkreis_Ludwigslust___Parchim">Kommune</definedName>
    <definedName name="Wachunternehmen">[1]Daten!$E$4:$E$20</definedName>
  </definedNames>
  <calcPr calcId="191029"/>
</workbook>
</file>

<file path=xl/calcChain.xml><?xml version="1.0" encoding="utf-8"?>
<calcChain xmlns="http://schemas.openxmlformats.org/spreadsheetml/2006/main">
  <c r="F51" i="13" l="1"/>
  <c r="D47" i="13" l="1"/>
  <c r="J59" i="15"/>
  <c r="J45" i="15"/>
  <c r="J33" i="15"/>
  <c r="C25" i="16" l="1"/>
  <c r="M1" i="13" l="1"/>
  <c r="C30" i="13"/>
  <c r="C66" i="15" l="1"/>
  <c r="C65" i="15"/>
  <c r="C64" i="15"/>
  <c r="C52" i="15"/>
  <c r="C51" i="15"/>
  <c r="C50" i="15"/>
  <c r="C5" i="13" l="1"/>
  <c r="C4" i="13"/>
  <c r="C27" i="16"/>
  <c r="C1" i="13" l="1"/>
  <c r="D40" i="15" l="1"/>
  <c r="D39" i="15"/>
  <c r="C7" i="13" l="1"/>
  <c r="E67" i="15" l="1"/>
  <c r="E66" i="15"/>
  <c r="E65" i="15"/>
  <c r="E64" i="15"/>
  <c r="D67" i="15"/>
  <c r="D66" i="15"/>
  <c r="D65" i="15"/>
  <c r="D64" i="15"/>
  <c r="D51" i="15"/>
  <c r="E53" i="15"/>
  <c r="E52" i="15"/>
  <c r="E51" i="15"/>
  <c r="E50" i="15"/>
  <c r="D53" i="15"/>
  <c r="D52" i="15"/>
  <c r="D50" i="15"/>
  <c r="E38" i="15"/>
  <c r="E40" i="15" s="1"/>
  <c r="D38" i="15"/>
  <c r="D41" i="15"/>
  <c r="H19" i="15"/>
  <c r="G19" i="15"/>
  <c r="J18" i="15"/>
  <c r="H18" i="15"/>
  <c r="G18" i="15"/>
  <c r="G67" i="15"/>
  <c r="C67" i="15"/>
  <c r="G53" i="15"/>
  <c r="G41" i="15"/>
  <c r="H38" i="15" l="1"/>
  <c r="E41" i="15"/>
  <c r="H41" i="15" s="1"/>
  <c r="H50" i="15"/>
  <c r="H65" i="15"/>
  <c r="E39" i="15"/>
  <c r="H39" i="15" s="1"/>
  <c r="H51" i="15"/>
  <c r="C42" i="15"/>
  <c r="C53" i="15"/>
  <c r="H67" i="15"/>
  <c r="H64" i="15"/>
  <c r="H66" i="15"/>
  <c r="C68" i="15"/>
  <c r="H52" i="15"/>
  <c r="H40" i="15"/>
  <c r="C54" i="15" l="1"/>
  <c r="H53" i="15"/>
  <c r="H54" i="15" s="1"/>
  <c r="H55" i="15" s="1"/>
  <c r="H42" i="15"/>
  <c r="H68" i="15"/>
  <c r="I64" i="15" s="1"/>
  <c r="A43" i="13"/>
  <c r="I50" i="15" l="1"/>
  <c r="H43" i="15"/>
  <c r="I38" i="15"/>
  <c r="K40" i="15"/>
  <c r="J39" i="15"/>
  <c r="K52" i="15"/>
  <c r="J51" i="15"/>
  <c r="H69" i="15"/>
  <c r="J65" i="15"/>
  <c r="K66" i="15"/>
  <c r="F18" i="13"/>
  <c r="E18" i="13"/>
  <c r="D18" i="13"/>
  <c r="F17" i="13"/>
  <c r="E17" i="13"/>
  <c r="D17" i="13"/>
  <c r="I42" i="15" l="1"/>
  <c r="D21" i="13" s="1"/>
  <c r="D23" i="13" s="1"/>
  <c r="D24" i="13" s="1"/>
  <c r="I54" i="15"/>
  <c r="E21" i="13" s="1"/>
  <c r="E23" i="13" s="1"/>
  <c r="E24" i="13" s="1"/>
  <c r="I68" i="15"/>
  <c r="F21" i="13" s="1"/>
  <c r="F23" i="13" s="1"/>
  <c r="F24" i="13" s="1"/>
  <c r="E20" i="13"/>
  <c r="F20" i="13"/>
  <c r="D20" i="13"/>
  <c r="E26" i="13" l="1"/>
  <c r="E28" i="13" s="1"/>
  <c r="F26" i="13"/>
  <c r="F31" i="13" s="1"/>
  <c r="D26" i="13"/>
  <c r="D33" i="13" s="1"/>
  <c r="E32" i="13" l="1"/>
  <c r="E30" i="13"/>
  <c r="F33" i="13"/>
  <c r="E33" i="13"/>
  <c r="F32" i="13"/>
  <c r="F30" i="13"/>
  <c r="E31" i="13"/>
  <c r="F28" i="13"/>
  <c r="F37" i="13" s="1"/>
  <c r="D31" i="13"/>
  <c r="D30" i="13"/>
  <c r="D28" i="13"/>
  <c r="D38" i="13" s="1"/>
  <c r="D32" i="13"/>
  <c r="E38" i="13"/>
  <c r="E37" i="13"/>
  <c r="E35" i="13"/>
  <c r="E36" i="13"/>
  <c r="F38" i="13" l="1"/>
  <c r="F36" i="13"/>
  <c r="F35" i="13"/>
  <c r="D36" i="13"/>
  <c r="D35" i="13"/>
  <c r="D37" i="13"/>
  <c r="E39" i="13"/>
  <c r="E49" i="13" s="1"/>
  <c r="F39" i="13" l="1"/>
  <c r="F49" i="13" s="1"/>
  <c r="D39" i="13"/>
  <c r="D49" i="13" s="1"/>
</calcChain>
</file>

<file path=xl/sharedStrings.xml><?xml version="1.0" encoding="utf-8"?>
<sst xmlns="http://schemas.openxmlformats.org/spreadsheetml/2006/main" count="234" uniqueCount="160">
  <si>
    <t>Wagnis / Gewinn</t>
  </si>
  <si>
    <t>Bekleidung / Ausrüstung</t>
  </si>
  <si>
    <t>TS</t>
  </si>
  <si>
    <t>NS</t>
  </si>
  <si>
    <t>Std.</t>
  </si>
  <si>
    <t>Wachleute</t>
  </si>
  <si>
    <t>von</t>
  </si>
  <si>
    <t>bis</t>
  </si>
  <si>
    <t>(mo - fr)</t>
  </si>
  <si>
    <t>mo - fr</t>
  </si>
  <si>
    <t>WE / FT</t>
  </si>
  <si>
    <t>"einfache" Wachkräfte (§ 34a GewO)</t>
  </si>
  <si>
    <t>Datum</t>
  </si>
  <si>
    <t>Wachunternehmen :</t>
  </si>
  <si>
    <t>KV</t>
  </si>
  <si>
    <t>AV</t>
  </si>
  <si>
    <t>PV</t>
  </si>
  <si>
    <t>Insolvenzumlage (U 3)</t>
  </si>
  <si>
    <t>Qualifizierung, Fort- und Weiterbildung</t>
  </si>
  <si>
    <t xml:space="preserve">RV </t>
  </si>
  <si>
    <t xml:space="preserve">% </t>
  </si>
  <si>
    <t>Stundensatz (netto)</t>
  </si>
  <si>
    <t xml:space="preserve">Haftpflichtversicherung </t>
  </si>
  <si>
    <t>Umlage Mutterschutz (U 2)</t>
  </si>
  <si>
    <t>Summe lohnabhängige Kosten</t>
  </si>
  <si>
    <t>Unfallversicherung (Berufsgenossenschaft)</t>
  </si>
  <si>
    <t xml:space="preserve">Lohnfortzahlung bei Urlaub </t>
  </si>
  <si>
    <t>ZS I</t>
  </si>
  <si>
    <t>Grundlohn</t>
  </si>
  <si>
    <t>Summe unternehmensbez. Kosten</t>
  </si>
  <si>
    <t>Auftragsbeginn:</t>
  </si>
  <si>
    <t>EG 2</t>
  </si>
  <si>
    <t>EG 3</t>
  </si>
  <si>
    <t>EG 4</t>
  </si>
  <si>
    <t>Ermittlung der Stundenverrechnungssätze</t>
  </si>
  <si>
    <t>Qualifikation</t>
  </si>
  <si>
    <t>Lohnfortzahlung bei Krankheit</t>
  </si>
  <si>
    <t>ZS für LFZ Urlaub</t>
  </si>
  <si>
    <t>Verwaltungs- u.a. unternehmensbez. Kosten</t>
  </si>
  <si>
    <t>von 1</t>
  </si>
  <si>
    <t>von 7</t>
  </si>
  <si>
    <t xml:space="preserve"> 5 + 8</t>
  </si>
  <si>
    <t>von 9</t>
  </si>
  <si>
    <t xml:space="preserve"> 1 bis 4</t>
  </si>
  <si>
    <t xml:space="preserve">Zuschläge für Nacht, Sonntag und Feiertag </t>
  </si>
  <si>
    <t>a )</t>
  </si>
  <si>
    <t>b )</t>
  </si>
  <si>
    <t>c )</t>
  </si>
  <si>
    <t xml:space="preserve"> Beträge [€] </t>
  </si>
  <si>
    <t xml:space="preserve"> resultierend</t>
  </si>
  <si>
    <t xml:space="preserve"> kein Eintrag </t>
  </si>
  <si>
    <t xml:space="preserve"> Zwischensummen</t>
  </si>
  <si>
    <t xml:space="preserve"> Ergebnis</t>
  </si>
  <si>
    <t>Anmerkungen :</t>
  </si>
  <si>
    <t xml:space="preserve"> unternehmensbezogene Prozentsätze</t>
  </si>
  <si>
    <t>Kommune :</t>
  </si>
  <si>
    <t>Bewachung des Objekts :</t>
  </si>
  <si>
    <t>I.  lohnabhängige Kosten</t>
  </si>
  <si>
    <t xml:space="preserve"> mind. eine qualifizierte Wachkraft pro Schicht</t>
  </si>
  <si>
    <t>(ohne 6 !!!)</t>
  </si>
  <si>
    <t>von 10</t>
  </si>
  <si>
    <t>Schwerbehindertenabgabe</t>
  </si>
  <si>
    <t>6 + 9</t>
  </si>
  <si>
    <t>1+4+6</t>
  </si>
  <si>
    <t xml:space="preserve">1. Einträge Bieter : </t>
  </si>
  <si>
    <t xml:space="preserve">2. Vorgaben Kommune : </t>
  </si>
  <si>
    <t xml:space="preserve">3. keine Einträge : </t>
  </si>
  <si>
    <t>a)</t>
  </si>
  <si>
    <t>b)</t>
  </si>
  <si>
    <t>c)</t>
  </si>
  <si>
    <t>Stundengrundlohn (nach § 3 ETV) :</t>
  </si>
  <si>
    <t>Zulagen (nach § 4 ETV) :</t>
  </si>
  <si>
    <t>Zuschläge (nach § 6 ETV) :</t>
  </si>
  <si>
    <t xml:space="preserve">Legende:  </t>
  </si>
  <si>
    <t>EG 3 (o. 4)</t>
  </si>
  <si>
    <t>Tage pro Jahr</t>
  </si>
  <si>
    <t>1. monatlicher Bewachungsumfang [Stunden]</t>
  </si>
  <si>
    <t>Einsatz Wachleute:</t>
  </si>
  <si>
    <t>2. Berechnung Zeitzuschläge</t>
  </si>
  <si>
    <t>a) "einfache" Wachkräfte (§ 34a GewO; grds. Sachkundeprüfung)</t>
  </si>
  <si>
    <t xml:space="preserve">Grundlohn : </t>
  </si>
  <si>
    <t>(EG 2)</t>
  </si>
  <si>
    <t>Tage</t>
  </si>
  <si>
    <t>Anzahl Wachleute</t>
  </si>
  <si>
    <t>Wachstunden</t>
  </si>
  <si>
    <t>Zuschläge</t>
  </si>
  <si>
    <t>pro Tag</t>
  </si>
  <si>
    <t>pro Jahr</t>
  </si>
  <si>
    <t>Nacht</t>
  </si>
  <si>
    <t>Sonntag</t>
  </si>
  <si>
    <t>Feiertag</t>
  </si>
  <si>
    <t>NT</t>
  </si>
  <si>
    <t>a) Samstage</t>
  </si>
  <si>
    <t>b) Sonntage (ohne Feiertage)</t>
  </si>
  <si>
    <t>c) Feiertage</t>
  </si>
  <si>
    <t>d) Werktage</t>
  </si>
  <si>
    <t>Summe Wachstunden pro Jahr</t>
  </si>
  <si>
    <t>Summe Wachstunden pro Monat</t>
  </si>
  <si>
    <t>b) qualifizierte Wachkräfte (IHK usw.)</t>
  </si>
  <si>
    <t>(EG 3)</t>
  </si>
  <si>
    <t>c) Fachkraft für Schutz und Sicherheit</t>
  </si>
  <si>
    <t>(EG 4)</t>
  </si>
  <si>
    <t>Legende:</t>
  </si>
  <si>
    <t>Zwischenergebnis</t>
  </si>
  <si>
    <t xml:space="preserve">qualifizierte Wachkräfte </t>
  </si>
  <si>
    <t xml:space="preserve">Beträge [€] </t>
  </si>
  <si>
    <t xml:space="preserve">Zahlen / Prozente </t>
  </si>
  <si>
    <t xml:space="preserve">Text usw. </t>
  </si>
  <si>
    <t>[ Auch für Zeiträume von nur einigen Monaten wird die Berechnung mittels Ganzjahreszahlen durchgeführt - KEINE separate Auszählung! ]</t>
  </si>
  <si>
    <t>(WE/FT)</t>
  </si>
  <si>
    <t>Formeln hinterlegt</t>
  </si>
  <si>
    <t>Ermittlung des monatlichen Bewachungsumfangs und der Zeitzuschläge</t>
  </si>
  <si>
    <t xml:space="preserve"> auftragsbezogen ermittelte Zuschläge S, F, N</t>
  </si>
  <si>
    <r>
      <t xml:space="preserve">ZS für </t>
    </r>
    <r>
      <rPr>
        <b/>
        <sz val="10"/>
        <color rgb="FF0000FF"/>
        <rFont val="Arial"/>
        <family val="2"/>
      </rPr>
      <t>sozialversicherungspflichtige</t>
    </r>
    <r>
      <rPr>
        <b/>
        <sz val="10"/>
        <rFont val="Arial"/>
        <family val="2"/>
      </rPr>
      <t xml:space="preserve"> Abgaben</t>
    </r>
  </si>
  <si>
    <r>
      <t xml:space="preserve">ZS für </t>
    </r>
    <r>
      <rPr>
        <b/>
        <sz val="10"/>
        <color rgb="FF0000FF"/>
        <rFont val="Arial"/>
        <family val="2"/>
      </rPr>
      <t xml:space="preserve">sonstige </t>
    </r>
    <r>
      <rPr>
        <b/>
        <sz val="10"/>
        <rFont val="Arial"/>
        <family val="2"/>
      </rPr>
      <t>Abgaben</t>
    </r>
  </si>
  <si>
    <t>LAiV / AMF</t>
  </si>
  <si>
    <t xml:space="preserve">Bezug: </t>
  </si>
  <si>
    <t>§ 6 Entgelttarifvertrag im Bewachungsgewerbe für M-V</t>
  </si>
  <si>
    <t>Tag</t>
  </si>
  <si>
    <t>Anlaß</t>
  </si>
  <si>
    <t>Neujahr</t>
  </si>
  <si>
    <t>Fr</t>
  </si>
  <si>
    <t>Karfreitag</t>
  </si>
  <si>
    <t>So</t>
  </si>
  <si>
    <t>Ostersonntag</t>
  </si>
  <si>
    <t>Mo</t>
  </si>
  <si>
    <t>Ostermontag</t>
  </si>
  <si>
    <t>Maifeiertag</t>
  </si>
  <si>
    <t>Do</t>
  </si>
  <si>
    <t>Christi Himmelfahrt</t>
  </si>
  <si>
    <t>Pfingstsonntag</t>
  </si>
  <si>
    <t>Pfingstmontag</t>
  </si>
  <si>
    <t>Tag der dt. Einheit</t>
  </si>
  <si>
    <t>Reformationstag</t>
  </si>
  <si>
    <t>1. Weihnachtsfeiertag</t>
  </si>
  <si>
    <t>2. Weihnachtsfeiertag</t>
  </si>
  <si>
    <t>Feiertage (à 24 Std.)</t>
  </si>
  <si>
    <t>24. u. 31.12. je 10 Std.; gerundet: 1 Tag</t>
  </si>
  <si>
    <t xml:space="preserve">Summe : </t>
  </si>
  <si>
    <t xml:space="preserve">Feiertage </t>
  </si>
  <si>
    <t>Sonntage, die laut ETV als FT zu vergüten sind</t>
  </si>
  <si>
    <t xml:space="preserve"> 20 bis 24</t>
  </si>
  <si>
    <t>19 + 25</t>
  </si>
  <si>
    <t>10 bis 18</t>
  </si>
  <si>
    <t xml:space="preserve">darunter : </t>
  </si>
  <si>
    <t>auftragsbezogen kalkulatorisch ermittelt</t>
  </si>
  <si>
    <t>ggf. Lohnfortzahlung sonstige Vereinbarungen</t>
  </si>
  <si>
    <t>Begründung ???</t>
  </si>
  <si>
    <t>Internationaler Frauentag</t>
  </si>
  <si>
    <t>(Ostersonntag, Pfingssonntag)</t>
  </si>
  <si>
    <t>Sa</t>
  </si>
  <si>
    <t xml:space="preserve"> allgemein gültige Prozentsätze 2025 in M-V</t>
  </si>
  <si>
    <t>variable Samstage / Sonntage</t>
  </si>
  <si>
    <r>
      <t xml:space="preserve">Zulagen ("Asylheim", </t>
    </r>
    <r>
      <rPr>
        <sz val="8"/>
        <rFont val="Arial"/>
        <family val="2"/>
      </rPr>
      <t>Schichtleiter</t>
    </r>
    <r>
      <rPr>
        <sz val="11"/>
        <rFont val="Arial"/>
        <family val="2"/>
      </rPr>
      <t xml:space="preserve">) </t>
    </r>
  </si>
  <si>
    <t>Bezug: Entgelttarifvertrag für Sicherheitsdienstleistungen in M-V vom 25.02.26</t>
  </si>
  <si>
    <t>Feiertage im Zeitraum</t>
  </si>
  <si>
    <t>01.11.2026 - 31.10.2027</t>
  </si>
  <si>
    <t>[ 11/2026-10/2027 ]</t>
  </si>
  <si>
    <t>Jahresangebotssumme:</t>
  </si>
  <si>
    <t>II.  auftrags- und unternehmensbezogene Kosten in EUR pro Stunde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</si>
</sst>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\ &quot;Tag(e)&quot;"/>
    <numFmt numFmtId="166" formatCode="dd/mm/yy;@"/>
    <numFmt numFmtId="167" formatCode="_-* #,##0.00\ [$€-1]_-;\-* #,##0.00\ [$€-1]_-;_-* &quot;-&quot;??\ [$€-1]_-"/>
    <numFmt numFmtId="168" formatCode="_-* #,##0.00\ &quot;DM&quot;_-;\-* #,##0.00\ &quot;DM&quot;_-;_-* &quot;-&quot;??\ &quot;DM&quot;_-;_-@_-"/>
    <numFmt numFmtId="169" formatCode="0.000%"/>
  </numFmts>
  <fonts count="53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9" tint="-0.499984740745262"/>
      <name val="Arial"/>
      <family val="2"/>
    </font>
    <font>
      <b/>
      <sz val="12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1"/>
      <color theme="9" tint="-0.499984740745262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u/>
      <sz val="11"/>
      <color rgb="FF7030A0"/>
      <name val="Arial"/>
      <family val="2"/>
    </font>
    <font>
      <sz val="10"/>
      <color rgb="FF0000FF"/>
      <name val="Arial"/>
      <family val="2"/>
    </font>
    <font>
      <b/>
      <sz val="12"/>
      <name val="Arial"/>
      <family val="2"/>
    </font>
    <font>
      <sz val="10"/>
      <color rgb="FF9C0006"/>
      <name val="Arial"/>
      <family val="2"/>
    </font>
    <font>
      <sz val="10"/>
      <color rgb="FF006100"/>
      <name val="Arial"/>
      <family val="2"/>
    </font>
    <font>
      <b/>
      <sz val="12"/>
      <color theme="9" tint="-0.499984740745262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008000"/>
      <name val="Arial"/>
      <family val="2"/>
    </font>
    <font>
      <b/>
      <sz val="11"/>
      <color rgb="FF7030A0"/>
      <name val="Arial"/>
      <family val="2"/>
    </font>
    <font>
      <b/>
      <sz val="10"/>
      <color rgb="FFC00000"/>
      <name val="Arial"/>
      <family val="2"/>
    </font>
    <font>
      <sz val="11"/>
      <color rgb="FFFA7D0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12"/>
      <color rgb="FF0000FF"/>
      <name val="Arial"/>
      <family val="2"/>
    </font>
    <font>
      <sz val="12"/>
      <color rgb="FF0000FF"/>
      <name val="Arial"/>
      <family val="2"/>
    </font>
    <font>
      <sz val="11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1"/>
      <color rgb="FF008000"/>
      <name val="Arial"/>
      <family val="2"/>
    </font>
    <font>
      <sz val="12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6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</patternFill>
    </fill>
    <fill>
      <patternFill patternType="solid">
        <fgColor rgb="FF66FF3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39997558519241921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3F3F3F"/>
      </right>
      <top style="double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double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medium">
        <color rgb="FF3F3F3F"/>
      </right>
      <top style="thin">
        <color rgb="FF7F7F7F"/>
      </top>
      <bottom style="thin">
        <color rgb="FF7F7F7F"/>
      </bottom>
      <diagonal/>
    </border>
    <border>
      <left style="medium">
        <color rgb="FF3F3F3F"/>
      </left>
      <right style="thin">
        <color rgb="FF3F3F3F"/>
      </right>
      <top/>
      <bottom style="thin">
        <color rgb="FF7F7F7F"/>
      </bottom>
      <diagonal/>
    </border>
    <border>
      <left style="thin">
        <color rgb="FF3F3F3F"/>
      </left>
      <right style="medium">
        <color rgb="FF3F3F3F"/>
      </right>
      <top/>
      <bottom style="thin">
        <color rgb="FF7F7F7F"/>
      </bottom>
      <diagonal/>
    </border>
    <border>
      <left style="medium">
        <color rgb="FF3F3F3F"/>
      </left>
      <right style="thin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rgb="FF7030A0"/>
      </bottom>
      <diagonal/>
    </border>
    <border>
      <left style="thin">
        <color indexed="64"/>
      </left>
      <right style="thin">
        <color indexed="64"/>
      </right>
      <top style="medium">
        <color rgb="FF7030A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rgb="FF7030A0"/>
      </left>
      <right style="medium">
        <color rgb="FF0000FF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rgb="FF3F3F3F"/>
      </right>
      <top style="thin">
        <color rgb="FF3F3F3F"/>
      </top>
      <bottom style="double">
        <color indexed="64"/>
      </bottom>
      <diagonal/>
    </border>
    <border>
      <left/>
      <right style="medium">
        <color rgb="FF3F3F3F"/>
      </right>
      <top/>
      <bottom style="thin">
        <color rgb="FF3F3F3F"/>
      </bottom>
      <diagonal/>
    </border>
    <border>
      <left style="medium">
        <color rgb="FF3F3F3F"/>
      </left>
      <right style="thin">
        <color rgb="FF7F7F7F"/>
      </right>
      <top style="double">
        <color indexed="64"/>
      </top>
      <bottom style="medium">
        <color rgb="FF3F3F3F"/>
      </bottom>
      <diagonal/>
    </border>
    <border>
      <left style="thin">
        <color rgb="FF7F7F7F"/>
      </left>
      <right style="thin">
        <color rgb="FF7F7F7F"/>
      </right>
      <top style="double">
        <color indexed="64"/>
      </top>
      <bottom style="medium">
        <color rgb="FF3F3F3F"/>
      </bottom>
      <diagonal/>
    </border>
    <border>
      <left style="thin">
        <color rgb="FF7F7F7F"/>
      </left>
      <right style="medium">
        <color rgb="FF3F3F3F"/>
      </right>
      <top style="double">
        <color indexed="64"/>
      </top>
      <bottom style="medium">
        <color rgb="FF3F3F3F"/>
      </bottom>
      <diagonal/>
    </border>
    <border>
      <left style="medium">
        <color indexed="64"/>
      </left>
      <right style="medium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7F7F7F"/>
      </left>
      <right style="medium">
        <color rgb="FF002060"/>
      </right>
      <top style="thin">
        <color rgb="FF7F7F7F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7030A0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9" fontId="10" fillId="0" borderId="0" applyFont="0" applyFill="0" applyBorder="0" applyAlignment="0" applyProtection="0"/>
    <xf numFmtId="0" fontId="6" fillId="0" borderId="0"/>
    <xf numFmtId="44" fontId="10" fillId="0" borderId="0" applyFont="0" applyFill="0" applyBorder="0" applyAlignment="0" applyProtection="0"/>
    <xf numFmtId="0" fontId="23" fillId="6" borderId="15" applyNumberFormat="0" applyAlignment="0" applyProtection="0"/>
    <xf numFmtId="0" fontId="24" fillId="7" borderId="16" applyNumberFormat="0" applyAlignment="0" applyProtection="0"/>
    <xf numFmtId="0" fontId="25" fillId="7" borderId="15" applyNumberFormat="0" applyAlignment="0" applyProtection="0"/>
    <xf numFmtId="0" fontId="32" fillId="12" borderId="0" applyNumberFormat="0" applyBorder="0" applyAlignment="0" applyProtection="0"/>
    <xf numFmtId="0" fontId="33" fillId="11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/>
    <xf numFmtId="0" fontId="16" fillId="0" borderId="0"/>
    <xf numFmtId="168" fontId="7" fillId="0" borderId="0" applyFont="0" applyFill="0" applyBorder="0" applyAlignment="0" applyProtection="0"/>
    <xf numFmtId="0" fontId="10" fillId="18" borderId="138" applyNumberFormat="0" applyFont="0" applyAlignment="0" applyProtection="0"/>
  </cellStyleXfs>
  <cellXfs count="410">
    <xf numFmtId="0" fontId="0" fillId="0" borderId="0" xfId="0"/>
    <xf numFmtId="0" fontId="11" fillId="0" borderId="0" xfId="2" applyFont="1"/>
    <xf numFmtId="0" fontId="12" fillId="0" borderId="0" xfId="0" applyFont="1" applyAlignment="1">
      <alignment vertical="center"/>
    </xf>
    <xf numFmtId="0" fontId="12" fillId="0" borderId="0" xfId="0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/>
    </xf>
    <xf numFmtId="0" fontId="17" fillId="0" borderId="9" xfId="0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17" fillId="0" borderId="24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7" fillId="0" borderId="33" xfId="0" applyFont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48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0" fontId="22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31" fillId="8" borderId="52" xfId="2" applyNumberFormat="1" applyFont="1" applyFill="1" applyBorder="1" applyAlignment="1">
      <alignment horizontal="right" vertical="center"/>
    </xf>
    <xf numFmtId="10" fontId="22" fillId="4" borderId="1" xfId="1" applyNumberFormat="1" applyFont="1" applyFill="1" applyBorder="1" applyAlignment="1">
      <alignment horizontal="center" vertical="center"/>
    </xf>
    <xf numFmtId="0" fontId="8" fillId="0" borderId="41" xfId="2" applyFont="1" applyFill="1" applyBorder="1" applyAlignment="1">
      <alignment vertical="center"/>
    </xf>
    <xf numFmtId="10" fontId="35" fillId="13" borderId="57" xfId="1" applyNumberFormat="1" applyFont="1" applyFill="1" applyBorder="1" applyAlignment="1">
      <alignment horizontal="left" vertical="center"/>
    </xf>
    <xf numFmtId="0" fontId="7" fillId="13" borderId="57" xfId="0" applyFont="1" applyFill="1" applyBorder="1" applyAlignment="1">
      <alignment vertical="center"/>
    </xf>
    <xf numFmtId="10" fontId="20" fillId="4" borderId="1" xfId="1" applyNumberFormat="1" applyFont="1" applyFill="1" applyBorder="1" applyAlignment="1">
      <alignment horizontal="center" vertical="center"/>
    </xf>
    <xf numFmtId="164" fontId="8" fillId="10" borderId="6" xfId="2" applyNumberFormat="1" applyFont="1" applyFill="1" applyBorder="1" applyAlignment="1">
      <alignment horizontal="right" vertical="center"/>
    </xf>
    <xf numFmtId="0" fontId="7" fillId="0" borderId="56" xfId="2" applyFont="1" applyFill="1" applyBorder="1" applyAlignment="1">
      <alignment vertical="center"/>
    </xf>
    <xf numFmtId="0" fontId="7" fillId="0" borderId="54" xfId="2" applyFont="1" applyFill="1" applyBorder="1" applyAlignment="1">
      <alignment vertical="center"/>
    </xf>
    <xf numFmtId="0" fontId="7" fillId="0" borderId="71" xfId="2" applyFont="1" applyFill="1" applyBorder="1" applyAlignment="1">
      <alignment vertical="center"/>
    </xf>
    <xf numFmtId="0" fontId="8" fillId="10" borderId="25" xfId="2" applyFont="1" applyFill="1" applyBorder="1" applyAlignment="1">
      <alignment horizontal="right" vertical="center"/>
    </xf>
    <xf numFmtId="0" fontId="7" fillId="0" borderId="70" xfId="2" applyFont="1" applyFill="1" applyBorder="1" applyAlignment="1">
      <alignment horizontal="left" vertical="center"/>
    </xf>
    <xf numFmtId="0" fontId="7" fillId="0" borderId="74" xfId="2" applyFont="1" applyFill="1" applyBorder="1" applyAlignment="1">
      <alignment horizontal="left" vertical="center"/>
    </xf>
    <xf numFmtId="0" fontId="7" fillId="0" borderId="70" xfId="0" applyFont="1" applyFill="1" applyBorder="1" applyAlignment="1">
      <alignment horizontal="left" vertical="center"/>
    </xf>
    <xf numFmtId="0" fontId="8" fillId="8" borderId="73" xfId="2" applyFont="1" applyFill="1" applyBorder="1" applyAlignment="1">
      <alignment vertical="center"/>
    </xf>
    <xf numFmtId="0" fontId="7" fillId="13" borderId="58" xfId="0" applyFont="1" applyFill="1" applyBorder="1" applyAlignment="1">
      <alignment vertical="center"/>
    </xf>
    <xf numFmtId="0" fontId="7" fillId="13" borderId="61" xfId="0" applyFont="1" applyFill="1" applyBorder="1" applyAlignment="1">
      <alignment vertical="center"/>
    </xf>
    <xf numFmtId="0" fontId="7" fillId="0" borderId="76" xfId="2" applyFont="1" applyFill="1" applyBorder="1" applyAlignment="1">
      <alignment horizontal="left" vertical="center"/>
    </xf>
    <xf numFmtId="0" fontId="37" fillId="0" borderId="4" xfId="0" applyFont="1" applyFill="1" applyBorder="1" applyAlignment="1">
      <alignment vertical="center"/>
    </xf>
    <xf numFmtId="164" fontId="7" fillId="0" borderId="39" xfId="2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64" fontId="7" fillId="0" borderId="39" xfId="0" applyNumberFormat="1" applyFont="1" applyFill="1" applyBorder="1" applyAlignment="1">
      <alignment horizontal="right" vertical="center"/>
    </xf>
    <xf numFmtId="164" fontId="7" fillId="0" borderId="8" xfId="0" applyNumberFormat="1" applyFont="1" applyFill="1" applyBorder="1" applyAlignment="1">
      <alignment horizontal="right" vertical="center"/>
    </xf>
    <xf numFmtId="164" fontId="7" fillId="0" borderId="39" xfId="3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0" fontId="22" fillId="3" borderId="69" xfId="0" applyNumberFormat="1" applyFont="1" applyFill="1" applyBorder="1" applyAlignment="1">
      <alignment horizontal="right" vertical="center"/>
    </xf>
    <xf numFmtId="10" fontId="20" fillId="4" borderId="70" xfId="1" applyNumberFormat="1" applyFont="1" applyFill="1" applyBorder="1" applyAlignment="1">
      <alignment horizontal="center" vertical="center"/>
    </xf>
    <xf numFmtId="10" fontId="22" fillId="3" borderId="72" xfId="0" applyNumberFormat="1" applyFont="1" applyFill="1" applyBorder="1" applyAlignment="1">
      <alignment horizontal="right" vertical="center"/>
    </xf>
    <xf numFmtId="10" fontId="8" fillId="3" borderId="25" xfId="1" applyNumberFormat="1" applyFont="1" applyFill="1" applyBorder="1" applyAlignment="1">
      <alignment horizontal="center" vertical="center"/>
    </xf>
    <xf numFmtId="10" fontId="8" fillId="3" borderId="73" xfId="1" applyNumberFormat="1" applyFont="1" applyFill="1" applyBorder="1" applyAlignment="1">
      <alignment horizontal="center" vertical="center"/>
    </xf>
    <xf numFmtId="10" fontId="22" fillId="4" borderId="70" xfId="1" applyNumberFormat="1" applyFont="1" applyFill="1" applyBorder="1" applyAlignment="1">
      <alignment horizontal="center" vertical="center"/>
    </xf>
    <xf numFmtId="10" fontId="34" fillId="3" borderId="73" xfId="1" applyNumberFormat="1" applyFont="1" applyFill="1" applyBorder="1" applyAlignment="1">
      <alignment horizontal="center" vertical="center"/>
    </xf>
    <xf numFmtId="0" fontId="8" fillId="8" borderId="51" xfId="2" applyFont="1" applyFill="1" applyBorder="1" applyAlignment="1">
      <alignment vertical="center"/>
    </xf>
    <xf numFmtId="164" fontId="7" fillId="3" borderId="76" xfId="0" applyNumberFormat="1" applyFont="1" applyFill="1" applyBorder="1" applyAlignment="1">
      <alignment horizontal="right" vertical="center"/>
    </xf>
    <xf numFmtId="164" fontId="7" fillId="3" borderId="70" xfId="0" applyNumberFormat="1" applyFont="1" applyFill="1" applyBorder="1" applyAlignment="1">
      <alignment horizontal="right" vertical="center"/>
    </xf>
    <xf numFmtId="164" fontId="7" fillId="3" borderId="72" xfId="3" applyNumberFormat="1" applyFont="1" applyFill="1" applyBorder="1" applyAlignment="1">
      <alignment horizontal="right" vertical="center"/>
    </xf>
    <xf numFmtId="10" fontId="34" fillId="3" borderId="78" xfId="1" applyNumberFormat="1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166" fontId="36" fillId="5" borderId="0" xfId="2" applyNumberFormat="1" applyFont="1" applyFill="1" applyAlignment="1">
      <alignment horizontal="center" vertical="center"/>
    </xf>
    <xf numFmtId="164" fontId="7" fillId="3" borderId="1" xfId="0" applyNumberFormat="1" applyFont="1" applyFill="1" applyBorder="1" applyAlignment="1">
      <alignment horizontal="right" vertical="center"/>
    </xf>
    <xf numFmtId="0" fontId="0" fillId="0" borderId="0" xfId="0" applyFont="1"/>
    <xf numFmtId="0" fontId="5" fillId="0" borderId="6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2" applyFont="1"/>
    <xf numFmtId="0" fontId="5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6" fontId="0" fillId="0" borderId="0" xfId="0" quotePrefix="1" applyNumberFormat="1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46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0" fontId="0" fillId="0" borderId="49" xfId="0" applyFont="1" applyBorder="1" applyAlignment="1">
      <alignment vertical="center"/>
    </xf>
    <xf numFmtId="0" fontId="7" fillId="13" borderId="81" xfId="0" applyFont="1" applyFill="1" applyBorder="1" applyAlignment="1">
      <alignment vertical="center"/>
    </xf>
    <xf numFmtId="0" fontId="7" fillId="13" borderId="11" xfId="0" applyFont="1" applyFill="1" applyBorder="1" applyAlignment="1">
      <alignment vertical="center"/>
    </xf>
    <xf numFmtId="0" fontId="8" fillId="0" borderId="80" xfId="2" applyFont="1" applyFill="1" applyBorder="1" applyAlignment="1">
      <alignment horizontal="left" vertical="center"/>
    </xf>
    <xf numFmtId="0" fontId="8" fillId="5" borderId="82" xfId="0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64" fontId="7" fillId="0" borderId="0" xfId="2" applyNumberFormat="1" applyFont="1" applyFill="1" applyBorder="1" applyAlignment="1">
      <alignment horizontal="right" vertical="center"/>
    </xf>
    <xf numFmtId="0" fontId="30" fillId="0" borderId="0" xfId="0" applyFont="1" applyFill="1" applyAlignment="1">
      <alignment vertical="center"/>
    </xf>
    <xf numFmtId="169" fontId="20" fillId="4" borderId="76" xfId="1" applyNumberFormat="1" applyFont="1" applyFill="1" applyBorder="1" applyAlignment="1">
      <alignment horizontal="center" vertical="center"/>
    </xf>
    <xf numFmtId="164" fontId="7" fillId="0" borderId="64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0" fontId="22" fillId="4" borderId="76" xfId="1" applyNumberFormat="1" applyFont="1" applyFill="1" applyBorder="1" applyAlignment="1">
      <alignment horizontal="center" vertical="center"/>
    </xf>
    <xf numFmtId="0" fontId="7" fillId="0" borderId="77" xfId="2" applyFont="1" applyFill="1" applyBorder="1" applyAlignment="1">
      <alignment horizontal="left" vertical="center"/>
    </xf>
    <xf numFmtId="10" fontId="22" fillId="4" borderId="77" xfId="1" applyNumberFormat="1" applyFont="1" applyFill="1" applyBorder="1" applyAlignment="1">
      <alignment horizontal="center" vertical="center"/>
    </xf>
    <xf numFmtId="164" fontId="7" fillId="0" borderId="84" xfId="2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center" vertical="center"/>
    </xf>
    <xf numFmtId="0" fontId="0" fillId="14" borderId="1" xfId="0" applyFont="1" applyFill="1" applyBorder="1" applyAlignment="1">
      <alignment vertical="center"/>
    </xf>
    <xf numFmtId="0" fontId="0" fillId="14" borderId="1" xfId="0" quotePrefix="1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16" borderId="1" xfId="0" applyFont="1" applyFill="1" applyBorder="1" applyAlignment="1">
      <alignment horizontal="center" vertical="center"/>
    </xf>
    <xf numFmtId="0" fontId="0" fillId="17" borderId="1" xfId="0" applyFont="1" applyFill="1" applyBorder="1" applyAlignment="1">
      <alignment vertical="center"/>
    </xf>
    <xf numFmtId="164" fontId="8" fillId="16" borderId="52" xfId="0" applyNumberFormat="1" applyFont="1" applyFill="1" applyBorder="1" applyAlignment="1">
      <alignment horizontal="right" vertical="center"/>
    </xf>
    <xf numFmtId="0" fontId="8" fillId="0" borderId="67" xfId="2" applyFont="1" applyFill="1" applyBorder="1" applyAlignment="1">
      <alignment horizontal="right" vertical="center"/>
    </xf>
    <xf numFmtId="10" fontId="8" fillId="0" borderId="67" xfId="1" applyNumberFormat="1" applyFont="1" applyFill="1" applyBorder="1" applyAlignment="1">
      <alignment horizontal="center" vertical="center"/>
    </xf>
    <xf numFmtId="164" fontId="8" fillId="0" borderId="67" xfId="2" applyNumberFormat="1" applyFont="1" applyFill="1" applyBorder="1" applyAlignment="1">
      <alignment horizontal="right" vertical="center"/>
    </xf>
    <xf numFmtId="0" fontId="0" fillId="0" borderId="0" xfId="0" quotePrefix="1" applyFont="1" applyFill="1" applyBorder="1" applyAlignment="1">
      <alignment horizontal="center" vertical="center"/>
    </xf>
    <xf numFmtId="0" fontId="8" fillId="17" borderId="76" xfId="2" applyFont="1" applyFill="1" applyBorder="1" applyAlignment="1">
      <alignment horizontal="right" vertical="center"/>
    </xf>
    <xf numFmtId="10" fontId="8" fillId="3" borderId="76" xfId="1" applyNumberFormat="1" applyFont="1" applyFill="1" applyBorder="1" applyAlignment="1">
      <alignment horizontal="center" vertical="center"/>
    </xf>
    <xf numFmtId="164" fontId="8" fillId="17" borderId="64" xfId="2" applyNumberFormat="1" applyFont="1" applyFill="1" applyBorder="1" applyAlignment="1">
      <alignment horizontal="right" vertical="center"/>
    </xf>
    <xf numFmtId="0" fontId="8" fillId="0" borderId="81" xfId="2" applyFont="1" applyFill="1" applyBorder="1" applyAlignment="1">
      <alignment horizontal="right" vertical="center"/>
    </xf>
    <xf numFmtId="10" fontId="8" fillId="0" borderId="81" xfId="1" applyNumberFormat="1" applyFont="1" applyFill="1" applyBorder="1" applyAlignment="1">
      <alignment horizontal="center" vertical="center"/>
    </xf>
    <xf numFmtId="164" fontId="8" fillId="0" borderId="81" xfId="2" applyNumberFormat="1" applyFont="1" applyFill="1" applyBorder="1" applyAlignment="1">
      <alignment horizontal="right" vertical="center"/>
    </xf>
    <xf numFmtId="0" fontId="7" fillId="0" borderId="77" xfId="2" applyFont="1" applyFill="1" applyBorder="1" applyAlignment="1">
      <alignment vertical="center"/>
    </xf>
    <xf numFmtId="10" fontId="20" fillId="4" borderId="77" xfId="1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10" fontId="8" fillId="0" borderId="0" xfId="1" applyNumberFormat="1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horizontal="right" vertical="center"/>
    </xf>
    <xf numFmtId="10" fontId="22" fillId="3" borderId="77" xfId="1" applyNumberFormat="1" applyFont="1" applyFill="1" applyBorder="1" applyAlignment="1">
      <alignment horizontal="center" vertical="center"/>
    </xf>
    <xf numFmtId="0" fontId="8" fillId="5" borderId="85" xfId="0" applyFont="1" applyFill="1" applyBorder="1" applyAlignment="1">
      <alignment horizontal="center" vertical="center"/>
    </xf>
    <xf numFmtId="0" fontId="8" fillId="5" borderId="86" xfId="0" applyFont="1" applyFill="1" applyBorder="1" applyAlignment="1">
      <alignment horizontal="center" vertical="center"/>
    </xf>
    <xf numFmtId="164" fontId="7" fillId="0" borderId="20" xfId="2" applyNumberFormat="1" applyFont="1" applyFill="1" applyBorder="1" applyAlignment="1">
      <alignment horizontal="right" vertical="center"/>
    </xf>
    <xf numFmtId="164" fontId="7" fillId="0" borderId="1" xfId="2" applyNumberFormat="1" applyFont="1" applyFill="1" applyBorder="1" applyAlignment="1">
      <alignment horizontal="right" vertical="center"/>
    </xf>
    <xf numFmtId="164" fontId="8" fillId="10" borderId="50" xfId="2" applyNumberFormat="1" applyFont="1" applyFill="1" applyBorder="1" applyAlignment="1">
      <alignment horizontal="right" vertical="center"/>
    </xf>
    <xf numFmtId="164" fontId="8" fillId="10" borderId="92" xfId="2" applyNumberFormat="1" applyFont="1" applyFill="1" applyBorder="1" applyAlignment="1">
      <alignment horizontal="right" vertical="center"/>
    </xf>
    <xf numFmtId="164" fontId="8" fillId="17" borderId="87" xfId="2" applyNumberFormat="1" applyFont="1" applyFill="1" applyBorder="1" applyAlignment="1">
      <alignment horizontal="right" vertical="center"/>
    </xf>
    <xf numFmtId="164" fontId="8" fillId="17" borderId="88" xfId="2" applyNumberFormat="1" applyFont="1" applyFill="1" applyBorder="1" applyAlignment="1">
      <alignment horizontal="right" vertical="center"/>
    </xf>
    <xf numFmtId="164" fontId="7" fillId="0" borderId="93" xfId="2" applyNumberFormat="1" applyFont="1" applyFill="1" applyBorder="1" applyAlignment="1">
      <alignment horizontal="right" vertical="center"/>
    </xf>
    <xf numFmtId="164" fontId="7" fillId="0" borderId="94" xfId="2" applyNumberFormat="1" applyFont="1" applyFill="1" applyBorder="1" applyAlignment="1">
      <alignment horizontal="right" vertical="center"/>
    </xf>
    <xf numFmtId="164" fontId="8" fillId="14" borderId="82" xfId="2" applyNumberFormat="1" applyFont="1" applyFill="1" applyBorder="1" applyAlignment="1">
      <alignment horizontal="right" vertical="center"/>
    </xf>
    <xf numFmtId="164" fontId="8" fillId="14" borderId="85" xfId="2" applyNumberFormat="1" applyFont="1" applyFill="1" applyBorder="1" applyAlignment="1">
      <alignment horizontal="right" vertical="center"/>
    </xf>
    <xf numFmtId="164" fontId="8" fillId="14" borderId="86" xfId="2" applyNumberFormat="1" applyFont="1" applyFill="1" applyBorder="1" applyAlignment="1">
      <alignment horizontal="right" vertical="center"/>
    </xf>
    <xf numFmtId="164" fontId="8" fillId="16" borderId="53" xfId="0" applyNumberFormat="1" applyFont="1" applyFill="1" applyBorder="1" applyAlignment="1">
      <alignment horizontal="right" vertical="center"/>
    </xf>
    <xf numFmtId="164" fontId="8" fillId="16" borderId="66" xfId="0" applyNumberFormat="1" applyFont="1" applyFill="1" applyBorder="1" applyAlignment="1">
      <alignment horizontal="right" vertical="center"/>
    </xf>
    <xf numFmtId="164" fontId="7" fillId="0" borderId="87" xfId="2" applyNumberFormat="1" applyFont="1" applyFill="1" applyBorder="1" applyAlignment="1">
      <alignment horizontal="right" vertical="center"/>
    </xf>
    <xf numFmtId="164" fontId="7" fillId="0" borderId="88" xfId="2" applyNumberFormat="1" applyFont="1" applyFill="1" applyBorder="1" applyAlignment="1">
      <alignment horizontal="right" vertical="center"/>
    </xf>
    <xf numFmtId="164" fontId="7" fillId="0" borderId="20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164" fontId="7" fillId="0" borderId="95" xfId="0" applyNumberFormat="1" applyFont="1" applyFill="1" applyBorder="1" applyAlignment="1">
      <alignment horizontal="right" vertical="center"/>
    </xf>
    <xf numFmtId="164" fontId="7" fillId="0" borderId="20" xfId="3" applyNumberFormat="1" applyFont="1" applyFill="1" applyBorder="1" applyAlignment="1">
      <alignment horizontal="right" vertical="center"/>
    </xf>
    <xf numFmtId="164" fontId="7" fillId="0" borderId="1" xfId="3" applyNumberFormat="1" applyFont="1" applyFill="1" applyBorder="1" applyAlignment="1">
      <alignment horizontal="right" vertical="center"/>
    </xf>
    <xf numFmtId="164" fontId="31" fillId="8" borderId="53" xfId="2" applyNumberFormat="1" applyFont="1" applyFill="1" applyBorder="1" applyAlignment="1">
      <alignment horizontal="right" vertical="center"/>
    </xf>
    <xf numFmtId="164" fontId="31" fillId="8" borderId="66" xfId="2" applyNumberFormat="1" applyFont="1" applyFill="1" applyBorder="1" applyAlignment="1">
      <alignment horizontal="right" vertical="center"/>
    </xf>
    <xf numFmtId="0" fontId="18" fillId="9" borderId="57" xfId="0" applyFont="1" applyFill="1" applyBorder="1" applyAlignment="1">
      <alignment vertical="center"/>
    </xf>
    <xf numFmtId="8" fontId="34" fillId="9" borderId="59" xfId="0" applyNumberFormat="1" applyFont="1" applyFill="1" applyBorder="1" applyAlignment="1">
      <alignment horizontal="center" vertical="center"/>
    </xf>
    <xf numFmtId="8" fontId="34" fillId="9" borderId="96" xfId="0" applyNumberFormat="1" applyFont="1" applyFill="1" applyBorder="1" applyAlignment="1">
      <alignment horizontal="center" vertical="center"/>
    </xf>
    <xf numFmtId="8" fontId="34" fillId="9" borderId="6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" fontId="41" fillId="4" borderId="1" xfId="1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0" fontId="18" fillId="5" borderId="8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54" xfId="2" applyFont="1" applyFill="1" applyBorder="1" applyAlignment="1">
      <alignment vertical="center" shrinkToFit="1"/>
    </xf>
    <xf numFmtId="0" fontId="7" fillId="0" borderId="76" xfId="2" applyFont="1" applyFill="1" applyBorder="1" applyAlignment="1">
      <alignment horizontal="left" vertical="center" shrinkToFit="1"/>
    </xf>
    <xf numFmtId="0" fontId="42" fillId="0" borderId="0" xfId="0" applyFont="1" applyFill="1" applyAlignment="1">
      <alignment vertical="center"/>
    </xf>
    <xf numFmtId="0" fontId="42" fillId="0" borderId="0" xfId="0" applyFont="1" applyFill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0" fillId="8" borderId="85" xfId="0" applyFont="1" applyFill="1" applyBorder="1" applyAlignment="1">
      <alignment vertical="center"/>
    </xf>
    <xf numFmtId="0" fontId="0" fillId="15" borderId="90" xfId="0" applyFont="1" applyFill="1" applyBorder="1" applyAlignment="1">
      <alignment vertical="center"/>
    </xf>
    <xf numFmtId="0" fontId="0" fillId="9" borderId="97" xfId="0" applyFont="1" applyFill="1" applyBorder="1" applyAlignment="1">
      <alignment vertical="center"/>
    </xf>
    <xf numFmtId="0" fontId="6" fillId="10" borderId="85" xfId="2" applyFont="1" applyFill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right" vertical="center"/>
    </xf>
    <xf numFmtId="164" fontId="40" fillId="2" borderId="98" xfId="3" applyNumberFormat="1" applyFont="1" applyFill="1" applyBorder="1" applyAlignment="1">
      <alignment horizontal="center" vertical="center"/>
    </xf>
    <xf numFmtId="0" fontId="0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0" fontId="35" fillId="13" borderId="100" xfId="1" applyNumberFormat="1" applyFont="1" applyFill="1" applyBorder="1" applyAlignment="1">
      <alignment horizontal="left" vertical="center"/>
    </xf>
    <xf numFmtId="0" fontId="22" fillId="4" borderId="18" xfId="5" applyFont="1" applyFill="1" applyBorder="1" applyAlignment="1">
      <alignment horizontal="center" vertical="center"/>
    </xf>
    <xf numFmtId="0" fontId="22" fillId="4" borderId="19" xfId="5" applyFont="1" applyFill="1" applyBorder="1" applyAlignment="1">
      <alignment horizontal="center" vertical="center"/>
    </xf>
    <xf numFmtId="0" fontId="22" fillId="4" borderId="38" xfId="5" applyFont="1" applyFill="1" applyBorder="1" applyAlignment="1">
      <alignment horizontal="center" vertical="center"/>
    </xf>
    <xf numFmtId="0" fontId="22" fillId="4" borderId="36" xfId="5" applyFont="1" applyFill="1" applyBorder="1" applyAlignment="1">
      <alignment horizontal="center" vertical="center"/>
    </xf>
    <xf numFmtId="0" fontId="22" fillId="4" borderId="37" xfId="5" applyFont="1" applyFill="1" applyBorder="1" applyAlignment="1">
      <alignment horizontal="center" vertical="center"/>
    </xf>
    <xf numFmtId="0" fontId="22" fillId="4" borderId="35" xfId="5" applyFont="1" applyFill="1" applyBorder="1" applyAlignment="1">
      <alignment horizontal="center" vertical="center"/>
    </xf>
    <xf numFmtId="0" fontId="22" fillId="4" borderId="15" xfId="4" applyNumberFormat="1" applyFont="1" applyFill="1" applyAlignment="1">
      <alignment horizontal="center" vertical="center"/>
    </xf>
    <xf numFmtId="20" fontId="22" fillId="5" borderId="31" xfId="4" applyNumberFormat="1" applyFont="1" applyFill="1" applyBorder="1" applyAlignment="1">
      <alignment horizontal="center" vertical="center"/>
    </xf>
    <xf numFmtId="20" fontId="22" fillId="5" borderId="32" xfId="4" applyNumberFormat="1" applyFont="1" applyFill="1" applyBorder="1" applyAlignment="1">
      <alignment horizontal="center" vertical="center"/>
    </xf>
    <xf numFmtId="20" fontId="22" fillId="5" borderId="29" xfId="4" applyNumberFormat="1" applyFont="1" applyFill="1" applyBorder="1" applyAlignment="1">
      <alignment horizontal="center" vertical="center"/>
    </xf>
    <xf numFmtId="20" fontId="22" fillId="5" borderId="30" xfId="4" applyNumberFormat="1" applyFont="1" applyFill="1" applyBorder="1" applyAlignment="1">
      <alignment horizontal="center" vertical="center"/>
    </xf>
    <xf numFmtId="20" fontId="22" fillId="5" borderId="27" xfId="5" applyNumberFormat="1" applyFont="1" applyFill="1" applyBorder="1" applyAlignment="1">
      <alignment horizontal="center" vertical="center"/>
    </xf>
    <xf numFmtId="20" fontId="22" fillId="5" borderId="28" xfId="5" applyNumberFormat="1" applyFont="1" applyFill="1" applyBorder="1" applyAlignment="1">
      <alignment horizontal="center" vertical="center"/>
    </xf>
    <xf numFmtId="166" fontId="18" fillId="5" borderId="13" xfId="4" applyNumberFormat="1" applyFont="1" applyFill="1" applyBorder="1" applyAlignment="1">
      <alignment horizontal="center" vertical="center" shrinkToFit="1"/>
    </xf>
    <xf numFmtId="0" fontId="37" fillId="0" borderId="0" xfId="2" applyFont="1" applyAlignment="1">
      <alignment horizontal="left" vertical="center"/>
    </xf>
    <xf numFmtId="166" fontId="36" fillId="0" borderId="0" xfId="0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41" fillId="0" borderId="103" xfId="0" applyFont="1" applyBorder="1" applyAlignment="1">
      <alignment horizontal="left" vertical="center"/>
    </xf>
    <xf numFmtId="0" fontId="2" fillId="0" borderId="103" xfId="0" applyFont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22" fillId="0" borderId="0" xfId="0" applyFont="1" applyAlignment="1">
      <alignment horizontal="center" vertical="center"/>
    </xf>
    <xf numFmtId="165" fontId="40" fillId="0" borderId="0" xfId="0" applyNumberFormat="1" applyFont="1" applyBorder="1" applyAlignment="1">
      <alignment horizontal="center" vertical="center"/>
    </xf>
    <xf numFmtId="165" fontId="8" fillId="0" borderId="25" xfId="0" applyNumberFormat="1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vertical="center"/>
    </xf>
    <xf numFmtId="0" fontId="17" fillId="0" borderId="10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7" xfId="0" applyFont="1" applyFill="1" applyBorder="1" applyAlignment="1">
      <alignment horizontal="center" vertical="center" wrapText="1"/>
    </xf>
    <xf numFmtId="0" fontId="17" fillId="0" borderId="108" xfId="0" applyFont="1" applyFill="1" applyBorder="1" applyAlignment="1">
      <alignment horizontal="center" vertical="center" wrapText="1"/>
    </xf>
    <xf numFmtId="0" fontId="17" fillId="0" borderId="109" xfId="0" applyFont="1" applyFill="1" applyBorder="1" applyAlignment="1">
      <alignment horizontal="center" vertical="center" wrapText="1"/>
    </xf>
    <xf numFmtId="0" fontId="17" fillId="0" borderId="110" xfId="0" applyFont="1" applyFill="1" applyBorder="1" applyAlignment="1">
      <alignment horizontal="center" vertical="center" wrapText="1"/>
    </xf>
    <xf numFmtId="0" fontId="17" fillId="0" borderId="1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8" fillId="0" borderId="70" xfId="0" applyFont="1" applyBorder="1" applyAlignment="1">
      <alignment vertical="center"/>
    </xf>
    <xf numFmtId="0" fontId="22" fillId="3" borderId="115" xfId="5" applyFont="1" applyFill="1" applyBorder="1" applyAlignment="1">
      <alignment horizontal="center" vertical="center"/>
    </xf>
    <xf numFmtId="0" fontId="22" fillId="3" borderId="19" xfId="5" applyNumberFormat="1" applyFont="1" applyFill="1" applyBorder="1" applyAlignment="1">
      <alignment horizontal="center" vertical="center"/>
    </xf>
    <xf numFmtId="3" fontId="20" fillId="3" borderId="18" xfId="5" applyNumberFormat="1" applyFont="1" applyFill="1" applyBorder="1" applyAlignment="1">
      <alignment horizontal="right" vertical="center"/>
    </xf>
    <xf numFmtId="164" fontId="2" fillId="3" borderId="117" xfId="0" applyNumberFormat="1" applyFont="1" applyFill="1" applyBorder="1" applyAlignment="1">
      <alignment vertical="center"/>
    </xf>
    <xf numFmtId="164" fontId="2" fillId="3" borderId="118" xfId="0" applyNumberFormat="1" applyFont="1" applyFill="1" applyBorder="1" applyAlignment="1">
      <alignment vertical="center"/>
    </xf>
    <xf numFmtId="0" fontId="22" fillId="3" borderId="119" xfId="5" applyFont="1" applyFill="1" applyBorder="1" applyAlignment="1">
      <alignment horizontal="center" vertical="center"/>
    </xf>
    <xf numFmtId="3" fontId="20" fillId="3" borderId="115" xfId="5" applyNumberFormat="1" applyFont="1" applyFill="1" applyBorder="1" applyAlignment="1">
      <alignment horizontal="right" vertical="center"/>
    </xf>
    <xf numFmtId="164" fontId="2" fillId="0" borderId="120" xfId="0" applyNumberFormat="1" applyFont="1" applyBorder="1" applyAlignment="1">
      <alignment horizontal="center" vertical="center"/>
    </xf>
    <xf numFmtId="164" fontId="2" fillId="3" borderId="121" xfId="0" applyNumberFormat="1" applyFont="1" applyFill="1" applyBorder="1" applyAlignment="1">
      <alignment horizontal="center" vertical="center"/>
    </xf>
    <xf numFmtId="0" fontId="22" fillId="3" borderId="123" xfId="5" applyFont="1" applyFill="1" applyBorder="1" applyAlignment="1">
      <alignment horizontal="center" vertical="center"/>
    </xf>
    <xf numFmtId="0" fontId="22" fillId="3" borderId="124" xfId="5" applyFont="1" applyFill="1" applyBorder="1" applyAlignment="1">
      <alignment horizontal="center" vertical="center"/>
    </xf>
    <xf numFmtId="164" fontId="2" fillId="3" borderId="120" xfId="0" applyNumberFormat="1" applyFont="1" applyFill="1" applyBorder="1" applyAlignment="1">
      <alignment horizontal="center" vertical="center"/>
    </xf>
    <xf numFmtId="164" fontId="2" fillId="0" borderId="121" xfId="0" applyNumberFormat="1" applyFont="1" applyBorder="1" applyAlignment="1">
      <alignment horizontal="center" vertical="center"/>
    </xf>
    <xf numFmtId="0" fontId="18" fillId="0" borderId="77" xfId="0" applyFont="1" applyBorder="1" applyAlignment="1">
      <alignment vertical="center"/>
    </xf>
    <xf numFmtId="1" fontId="43" fillId="3" borderId="125" xfId="6" applyNumberFormat="1" applyFont="1" applyFill="1" applyBorder="1" applyAlignment="1">
      <alignment horizontal="center" vertical="center"/>
    </xf>
    <xf numFmtId="0" fontId="22" fillId="3" borderId="126" xfId="5" applyFont="1" applyFill="1" applyBorder="1" applyAlignment="1">
      <alignment horizontal="center" vertical="center"/>
    </xf>
    <xf numFmtId="0" fontId="22" fillId="3" borderId="127" xfId="5" applyFont="1" applyFill="1" applyBorder="1" applyAlignment="1">
      <alignment horizontal="center" vertical="center"/>
    </xf>
    <xf numFmtId="3" fontId="20" fillId="3" borderId="128" xfId="5" applyNumberFormat="1" applyFont="1" applyFill="1" applyBorder="1" applyAlignment="1">
      <alignment horizontal="right" vertical="center"/>
    </xf>
    <xf numFmtId="0" fontId="2" fillId="3" borderId="113" xfId="0" applyFont="1" applyFill="1" applyBorder="1" applyAlignment="1">
      <alignment vertical="center"/>
    </xf>
    <xf numFmtId="164" fontId="2" fillId="3" borderId="114" xfId="0" applyNumberFormat="1" applyFont="1" applyFill="1" applyBorder="1" applyAlignment="1">
      <alignment vertical="center"/>
    </xf>
    <xf numFmtId="1" fontId="21" fillId="0" borderId="73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3" xfId="0" applyFont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3" fontId="41" fillId="3" borderId="129" xfId="5" applyNumberFormat="1" applyFont="1" applyFill="1" applyBorder="1" applyAlignment="1">
      <alignment horizontal="right" vertical="center"/>
    </xf>
    <xf numFmtId="0" fontId="14" fillId="0" borderId="0" xfId="0" applyFont="1"/>
    <xf numFmtId="3" fontId="21" fillId="3" borderId="133" xfId="5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9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12" fillId="0" borderId="45" xfId="0" applyFont="1" applyBorder="1"/>
    <xf numFmtId="0" fontId="12" fillId="4" borderId="0" xfId="0" applyFont="1" applyFill="1" applyBorder="1"/>
    <xf numFmtId="0" fontId="2" fillId="5" borderId="0" xfId="0" applyFont="1" applyFill="1" applyBorder="1" applyAlignment="1">
      <alignment vertical="center"/>
    </xf>
    <xf numFmtId="0" fontId="12" fillId="0" borderId="46" xfId="0" applyFont="1" applyBorder="1"/>
    <xf numFmtId="0" fontId="12" fillId="3" borderId="0" xfId="0" applyFont="1" applyFill="1" applyBorder="1"/>
    <xf numFmtId="0" fontId="12" fillId="0" borderId="49" xfId="0" applyFont="1" applyBorder="1"/>
    <xf numFmtId="1" fontId="18" fillId="4" borderId="102" xfId="0" applyNumberFormat="1" applyFont="1" applyFill="1" applyBorder="1" applyAlignment="1">
      <alignment horizontal="center" vertical="center"/>
    </xf>
    <xf numFmtId="0" fontId="22" fillId="3" borderId="19" xfId="5" applyFont="1" applyFill="1" applyBorder="1" applyAlignment="1">
      <alignment horizontal="center" vertical="center"/>
    </xf>
    <xf numFmtId="3" fontId="22" fillId="3" borderId="18" xfId="5" applyNumberFormat="1" applyFont="1" applyFill="1" applyBorder="1" applyAlignment="1">
      <alignment horizontal="right" vertical="center"/>
    </xf>
    <xf numFmtId="3" fontId="22" fillId="3" borderId="115" xfId="5" applyNumberFormat="1" applyFont="1" applyFill="1" applyBorder="1" applyAlignment="1">
      <alignment horizontal="right" vertical="center"/>
    </xf>
    <xf numFmtId="3" fontId="22" fillId="3" borderId="128" xfId="5" applyNumberFormat="1" applyFont="1" applyFill="1" applyBorder="1" applyAlignment="1">
      <alignment horizontal="right" vertical="center"/>
    </xf>
    <xf numFmtId="3" fontId="18" fillId="3" borderId="133" xfId="5" applyNumberFormat="1" applyFont="1" applyFill="1" applyBorder="1" applyAlignment="1">
      <alignment horizontal="right" vertical="center"/>
    </xf>
    <xf numFmtId="1" fontId="22" fillId="3" borderId="122" xfId="4" applyNumberFormat="1" applyFont="1" applyFill="1" applyBorder="1" applyAlignment="1">
      <alignment horizontal="center" vertical="center"/>
    </xf>
    <xf numFmtId="9" fontId="22" fillId="4" borderId="15" xfId="4" applyNumberFormat="1" applyFont="1" applyFill="1" applyAlignment="1">
      <alignment horizontal="center" vertical="center"/>
    </xf>
    <xf numFmtId="9" fontId="22" fillId="4" borderId="134" xfId="4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30" fillId="0" borderId="0" xfId="2" applyFont="1" applyAlignment="1">
      <alignment vertical="center"/>
    </xf>
    <xf numFmtId="0" fontId="12" fillId="8" borderId="48" xfId="0" applyFont="1" applyFill="1" applyBorder="1"/>
    <xf numFmtId="0" fontId="28" fillId="0" borderId="0" xfId="0" applyFont="1" applyAlignment="1">
      <alignment horizontal="center" vertical="center"/>
    </xf>
    <xf numFmtId="0" fontId="12" fillId="0" borderId="47" xfId="0" applyFont="1" applyFill="1" applyBorder="1"/>
    <xf numFmtId="164" fontId="22" fillId="3" borderId="93" xfId="3" applyNumberFormat="1" applyFont="1" applyFill="1" applyBorder="1" applyAlignment="1">
      <alignment horizontal="right" vertical="center"/>
    </xf>
    <xf numFmtId="164" fontId="22" fillId="3" borderId="94" xfId="3" applyNumberFormat="1" applyFont="1" applyFill="1" applyBorder="1" applyAlignment="1">
      <alignment horizontal="right" vertical="center"/>
    </xf>
    <xf numFmtId="164" fontId="22" fillId="3" borderId="84" xfId="3" applyNumberFormat="1" applyFont="1" applyFill="1" applyBorder="1" applyAlignment="1">
      <alignment horizontal="right" vertical="center"/>
    </xf>
    <xf numFmtId="8" fontId="22" fillId="3" borderId="1" xfId="0" applyNumberFormat="1" applyFont="1" applyFill="1" applyBorder="1" applyAlignment="1">
      <alignment horizontal="center" vertical="center"/>
    </xf>
    <xf numFmtId="166" fontId="36" fillId="3" borderId="0" xfId="2" applyNumberFormat="1" applyFont="1" applyFill="1" applyAlignment="1">
      <alignment horizontal="center" vertical="center"/>
    </xf>
    <xf numFmtId="0" fontId="44" fillId="14" borderId="73" xfId="2" applyFont="1" applyFill="1" applyBorder="1" applyAlignment="1">
      <alignment horizontal="right" vertical="center"/>
    </xf>
    <xf numFmtId="0" fontId="44" fillId="16" borderId="73" xfId="2" applyFont="1" applyFill="1" applyBorder="1" applyAlignment="1">
      <alignment horizontal="right" vertical="center"/>
    </xf>
    <xf numFmtId="0" fontId="6" fillId="0" borderId="135" xfId="0" applyFont="1" applyBorder="1" applyAlignment="1">
      <alignment vertical="center"/>
    </xf>
    <xf numFmtId="1" fontId="6" fillId="0" borderId="118" xfId="4" applyNumberFormat="1" applyFont="1" applyFill="1" applyBorder="1" applyAlignment="1">
      <alignment horizontal="center" vertical="center"/>
    </xf>
    <xf numFmtId="0" fontId="6" fillId="0" borderId="136" xfId="0" applyFont="1" applyBorder="1" applyAlignment="1">
      <alignment vertical="center"/>
    </xf>
    <xf numFmtId="1" fontId="6" fillId="0" borderId="137" xfId="6" applyNumberFormat="1" applyFont="1" applyFill="1" applyBorder="1" applyAlignment="1">
      <alignment horizontal="center" vertical="center"/>
    </xf>
    <xf numFmtId="0" fontId="31" fillId="0" borderId="0" xfId="2" applyFont="1" applyAlignment="1">
      <alignment vertical="center"/>
    </xf>
    <xf numFmtId="0" fontId="1" fillId="0" borderId="0" xfId="0" applyFont="1" applyAlignment="1">
      <alignment vertical="center"/>
    </xf>
    <xf numFmtId="166" fontId="7" fillId="18" borderId="1" xfId="16" applyNumberFormat="1" applyFont="1" applyBorder="1" applyAlignment="1">
      <alignment horizontal="center" vertical="center"/>
    </xf>
    <xf numFmtId="0" fontId="47" fillId="5" borderId="0" xfId="0" applyFont="1" applyFill="1" applyAlignment="1">
      <alignment horizontal="center" vertical="center"/>
    </xf>
    <xf numFmtId="0" fontId="19" fillId="0" borderId="82" xfId="0" applyFont="1" applyBorder="1" applyAlignment="1">
      <alignment horizontal="center" vertical="center"/>
    </xf>
    <xf numFmtId="0" fontId="19" fillId="0" borderId="85" xfId="0" applyFont="1" applyBorder="1" applyAlignment="1">
      <alignment horizontal="center" vertical="center"/>
    </xf>
    <xf numFmtId="0" fontId="19" fillId="0" borderId="139" xfId="0" applyFont="1" applyBorder="1" applyAlignment="1">
      <alignment horizontal="center" vertical="center"/>
    </xf>
    <xf numFmtId="0" fontId="19" fillId="0" borderId="86" xfId="0" applyFont="1" applyBorder="1" applyAlignment="1">
      <alignment horizontal="center" vertical="center"/>
    </xf>
    <xf numFmtId="0" fontId="28" fillId="0" borderId="141" xfId="0" applyFont="1" applyBorder="1" applyAlignment="1">
      <alignment horizontal="center" vertical="center"/>
    </xf>
    <xf numFmtId="0" fontId="28" fillId="0" borderId="142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39" xfId="0" applyFont="1" applyBorder="1" applyAlignment="1">
      <alignment vertical="center"/>
    </xf>
    <xf numFmtId="0" fontId="28" fillId="0" borderId="143" xfId="0" applyFont="1" applyBorder="1" applyAlignment="1">
      <alignment horizontal="center" vertical="center"/>
    </xf>
    <xf numFmtId="0" fontId="28" fillId="0" borderId="40" xfId="0" applyFont="1" applyBorder="1" applyAlignment="1">
      <alignment vertical="center"/>
    </xf>
    <xf numFmtId="0" fontId="28" fillId="0" borderId="3" xfId="0" applyFont="1" applyBorder="1" applyAlignment="1">
      <alignment horizontal="left" vertical="center"/>
    </xf>
    <xf numFmtId="0" fontId="28" fillId="0" borderId="5" xfId="0" applyFont="1" applyBorder="1" applyAlignment="1">
      <alignment vertical="center"/>
    </xf>
    <xf numFmtId="0" fontId="28" fillId="0" borderId="100" xfId="0" applyFont="1" applyBorder="1" applyAlignment="1">
      <alignment horizontal="left" vertical="center"/>
    </xf>
    <xf numFmtId="0" fontId="28" fillId="0" borderId="107" xfId="0" applyFont="1" applyBorder="1" applyAlignment="1">
      <alignment vertical="center"/>
    </xf>
    <xf numFmtId="0" fontId="28" fillId="0" borderId="2" xfId="0" applyFont="1" applyBorder="1" applyAlignment="1">
      <alignment horizontal="right" vertical="center"/>
    </xf>
    <xf numFmtId="0" fontId="19" fillId="0" borderId="5" xfId="0" applyFont="1" applyBorder="1" applyAlignment="1">
      <alignment vertical="center"/>
    </xf>
    <xf numFmtId="0" fontId="28" fillId="0" borderId="81" xfId="0" applyFont="1" applyBorder="1" applyAlignment="1">
      <alignment horizontal="right" vertical="center"/>
    </xf>
    <xf numFmtId="0" fontId="28" fillId="0" borderId="11" xfId="0" applyFont="1" applyBorder="1" applyAlignment="1">
      <alignment vertical="center"/>
    </xf>
    <xf numFmtId="0" fontId="7" fillId="19" borderId="99" xfId="5" applyFont="1" applyFill="1" applyBorder="1" applyAlignment="1">
      <alignment horizontal="left" vertical="center"/>
    </xf>
    <xf numFmtId="0" fontId="48" fillId="0" borderId="1" xfId="0" applyFont="1" applyBorder="1" applyAlignment="1">
      <alignment vertical="center"/>
    </xf>
    <xf numFmtId="1" fontId="22" fillId="5" borderId="122" xfId="4" applyNumberFormat="1" applyFont="1" applyFill="1" applyBorder="1" applyAlignment="1">
      <alignment horizontal="center" vertical="center"/>
    </xf>
    <xf numFmtId="49" fontId="1" fillId="0" borderId="104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100" xfId="0" applyFont="1" applyBorder="1" applyAlignment="1">
      <alignment horizontal="right" vertical="center"/>
    </xf>
    <xf numFmtId="0" fontId="28" fillId="0" borderId="10" xfId="0" applyFont="1" applyBorder="1" applyAlignment="1">
      <alignment vertical="center"/>
    </xf>
    <xf numFmtId="164" fontId="7" fillId="20" borderId="89" xfId="2" applyNumberFormat="1" applyFont="1" applyFill="1" applyBorder="1" applyAlignment="1">
      <alignment horizontal="right" vertical="center"/>
    </xf>
    <xf numFmtId="164" fontId="7" fillId="20" borderId="90" xfId="2" applyNumberFormat="1" applyFont="1" applyFill="1" applyBorder="1" applyAlignment="1">
      <alignment horizontal="right" vertical="center"/>
    </xf>
    <xf numFmtId="10" fontId="49" fillId="4" borderId="71" xfId="1" applyNumberFormat="1" applyFont="1" applyFill="1" applyBorder="1" applyAlignment="1">
      <alignment horizontal="center" vertical="center"/>
    </xf>
    <xf numFmtId="164" fontId="49" fillId="0" borderId="89" xfId="2" applyNumberFormat="1" applyFont="1" applyFill="1" applyBorder="1" applyAlignment="1">
      <alignment horizontal="right" vertical="center"/>
    </xf>
    <xf numFmtId="164" fontId="49" fillId="0" borderId="90" xfId="2" applyNumberFormat="1" applyFont="1" applyFill="1" applyBorder="1" applyAlignment="1">
      <alignment horizontal="right" vertical="center"/>
    </xf>
    <xf numFmtId="164" fontId="49" fillId="0" borderId="65" xfId="2" applyNumberFormat="1" applyFont="1" applyFill="1" applyBorder="1" applyAlignment="1">
      <alignment horizontal="right" vertical="center"/>
    </xf>
    <xf numFmtId="164" fontId="8" fillId="14" borderId="144" xfId="2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1" fontId="22" fillId="3" borderId="125" xfId="6" applyNumberFormat="1" applyFont="1" applyFill="1" applyBorder="1" applyAlignment="1">
      <alignment horizontal="center" vertical="center"/>
    </xf>
    <xf numFmtId="0" fontId="28" fillId="10" borderId="107" xfId="0" applyFont="1" applyFill="1" applyBorder="1" applyAlignment="1">
      <alignment vertical="center"/>
    </xf>
    <xf numFmtId="0" fontId="50" fillId="0" borderId="71" xfId="2" applyFont="1" applyFill="1" applyBorder="1" applyAlignment="1">
      <alignment vertical="center"/>
    </xf>
    <xf numFmtId="164" fontId="7" fillId="20" borderId="65" xfId="2" applyNumberFormat="1" applyFont="1" applyFill="1" applyBorder="1" applyAlignment="1">
      <alignment horizontal="right" vertical="center"/>
    </xf>
    <xf numFmtId="164" fontId="51" fillId="19" borderId="87" xfId="5" applyNumberFormat="1" applyFont="1" applyFill="1" applyBorder="1" applyAlignment="1">
      <alignment horizontal="right" vertical="center"/>
    </xf>
    <xf numFmtId="164" fontId="51" fillId="19" borderId="88" xfId="5" applyNumberFormat="1" applyFont="1" applyFill="1" applyBorder="1" applyAlignment="1">
      <alignment horizontal="right" vertical="center"/>
    </xf>
    <xf numFmtId="164" fontId="51" fillId="19" borderId="101" xfId="5" applyNumberFormat="1" applyFont="1" applyFill="1" applyBorder="1" applyAlignment="1">
      <alignment horizontal="right" vertical="center"/>
    </xf>
    <xf numFmtId="164" fontId="51" fillId="2" borderId="105" xfId="0" applyNumberFormat="1" applyFont="1" applyFill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4" fontId="28" fillId="0" borderId="20" xfId="0" applyNumberFormat="1" applyFont="1" applyBorder="1" applyAlignment="1">
      <alignment horizontal="center" vertical="center"/>
    </xf>
    <xf numFmtId="14" fontId="28" fillId="0" borderId="17" xfId="0" applyNumberFormat="1" applyFont="1" applyBorder="1" applyAlignment="1">
      <alignment horizontal="center" vertical="center"/>
    </xf>
    <xf numFmtId="14" fontId="28" fillId="0" borderId="140" xfId="0" applyNumberFormat="1" applyFont="1" applyBorder="1" applyAlignment="1">
      <alignment horizontal="center" vertical="center"/>
    </xf>
    <xf numFmtId="0" fontId="52" fillId="0" borderId="1" xfId="0" applyFont="1" applyFill="1" applyBorder="1" applyAlignment="1">
      <alignment vertical="center"/>
    </xf>
    <xf numFmtId="0" fontId="52" fillId="0" borderId="91" xfId="0" applyFont="1" applyFill="1" applyBorder="1" applyAlignment="1">
      <alignment vertical="center"/>
    </xf>
    <xf numFmtId="0" fontId="31" fillId="0" borderId="95" xfId="0" applyFont="1" applyFill="1" applyBorder="1" applyAlignment="1">
      <alignment horizontal="center" vertical="center"/>
    </xf>
    <xf numFmtId="0" fontId="52" fillId="3" borderId="2" xfId="0" applyFont="1" applyFill="1" applyBorder="1" applyAlignment="1">
      <alignment horizontal="center" vertical="center"/>
    </xf>
    <xf numFmtId="14" fontId="28" fillId="0" borderId="100" xfId="0" applyNumberFormat="1" applyFont="1" applyBorder="1" applyAlignment="1">
      <alignment horizontal="center" vertical="center"/>
    </xf>
    <xf numFmtId="0" fontId="52" fillId="0" borderId="0" xfId="0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52" fillId="3" borderId="0" xfId="0" applyFont="1" applyFill="1" applyBorder="1" applyAlignment="1">
      <alignment horizontal="center" vertical="center"/>
    </xf>
    <xf numFmtId="0" fontId="52" fillId="4" borderId="0" xfId="0" applyFont="1" applyFill="1" applyBorder="1" applyAlignment="1">
      <alignment horizontal="center" vertical="center"/>
    </xf>
    <xf numFmtId="0" fontId="52" fillId="0" borderId="0" xfId="0" applyFont="1" applyBorder="1" applyAlignment="1">
      <alignment horizontal="right" vertical="center"/>
    </xf>
    <xf numFmtId="0" fontId="52" fillId="4" borderId="8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0" fontId="34" fillId="0" borderId="0" xfId="1" applyNumberFormat="1" applyFont="1" applyFill="1" applyBorder="1" applyAlignment="1">
      <alignment horizontal="center" vertical="center"/>
    </xf>
    <xf numFmtId="8" fontId="34" fillId="0" borderId="0" xfId="0" applyNumberFormat="1" applyFont="1" applyFill="1" applyBorder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  <xf numFmtId="0" fontId="8" fillId="21" borderId="57" xfId="0" applyFont="1" applyFill="1" applyBorder="1" applyAlignment="1">
      <alignment vertical="center"/>
    </xf>
    <xf numFmtId="10" fontId="34" fillId="21" borderId="58" xfId="1" applyNumberFormat="1" applyFont="1" applyFill="1" applyBorder="1" applyAlignment="1">
      <alignment horizontal="center" vertical="center"/>
    </xf>
    <xf numFmtId="8" fontId="34" fillId="21" borderId="58" xfId="0" applyNumberFormat="1" applyFont="1" applyFill="1" applyBorder="1" applyAlignment="1">
      <alignment horizontal="center" vertical="center"/>
    </xf>
    <xf numFmtId="8" fontId="31" fillId="21" borderId="61" xfId="0" applyNumberFormat="1" applyFont="1" applyFill="1" applyBorder="1" applyAlignment="1">
      <alignment horizontal="center" vertical="center"/>
    </xf>
    <xf numFmtId="0" fontId="17" fillId="15" borderId="10" xfId="0" applyFont="1" applyFill="1" applyBorder="1" applyAlignment="1">
      <alignment horizontal="left" vertical="center" shrinkToFit="1"/>
    </xf>
    <xf numFmtId="0" fontId="17" fillId="15" borderId="81" xfId="0" applyFont="1" applyFill="1" applyBorder="1" applyAlignment="1">
      <alignment horizontal="left" vertical="center" shrinkToFit="1"/>
    </xf>
    <xf numFmtId="0" fontId="17" fillId="15" borderId="11" xfId="0" applyFont="1" applyFill="1" applyBorder="1" applyAlignment="1">
      <alignment horizontal="left" vertical="center" shrinkToFi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4" fontId="8" fillId="8" borderId="130" xfId="6" applyNumberFormat="1" applyFont="1" applyFill="1" applyBorder="1" applyAlignment="1">
      <alignment horizontal="center" vertical="center"/>
    </xf>
    <xf numFmtId="164" fontId="8" fillId="8" borderId="131" xfId="6" applyNumberFormat="1" applyFont="1" applyFill="1" applyBorder="1" applyAlignment="1">
      <alignment horizontal="center" vertical="center"/>
    </xf>
    <xf numFmtId="164" fontId="8" fillId="8" borderId="132" xfId="6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4" fontId="2" fillId="0" borderId="116" xfId="0" applyNumberFormat="1" applyFont="1" applyBorder="1" applyAlignment="1">
      <alignment horizontal="center" vertical="center"/>
    </xf>
    <xf numFmtId="164" fontId="2" fillId="0" borderId="108" xfId="0" applyNumberFormat="1" applyFont="1" applyBorder="1" applyAlignment="1">
      <alignment horizontal="center" vertical="center"/>
    </xf>
    <xf numFmtId="164" fontId="2" fillId="0" borderId="11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45" xfId="0" applyNumberFormat="1" applyFont="1" applyBorder="1" applyAlignment="1">
      <alignment horizontal="center" vertical="center" wrapText="1"/>
    </xf>
    <xf numFmtId="0" fontId="21" fillId="5" borderId="12" xfId="4" applyFont="1" applyFill="1" applyBorder="1" applyAlignment="1">
      <alignment horizontal="left" vertical="center"/>
    </xf>
    <xf numFmtId="0" fontId="21" fillId="5" borderId="21" xfId="4" applyFont="1" applyFill="1" applyBorder="1" applyAlignment="1">
      <alignment horizontal="left" vertical="center"/>
    </xf>
    <xf numFmtId="0" fontId="21" fillId="5" borderId="22" xfId="4" applyFont="1" applyFill="1" applyBorder="1" applyAlignment="1">
      <alignment horizontal="left" vertical="center"/>
    </xf>
    <xf numFmtId="0" fontId="18" fillId="5" borderId="12" xfId="4" applyFont="1" applyFill="1" applyBorder="1" applyAlignment="1">
      <alignment horizontal="left" vertical="center"/>
    </xf>
    <xf numFmtId="0" fontId="18" fillId="5" borderId="21" xfId="4" applyFont="1" applyFill="1" applyBorder="1" applyAlignment="1">
      <alignment horizontal="left" vertical="center"/>
    </xf>
    <xf numFmtId="0" fontId="18" fillId="5" borderId="22" xfId="4" applyFont="1" applyFill="1" applyBorder="1" applyAlignment="1">
      <alignment horizontal="left" vertical="center"/>
    </xf>
    <xf numFmtId="164" fontId="31" fillId="8" borderId="67" xfId="2" applyNumberFormat="1" applyFont="1" applyFill="1" applyBorder="1" applyAlignment="1">
      <alignment horizontal="center" vertical="center"/>
    </xf>
    <xf numFmtId="164" fontId="31" fillId="8" borderId="68" xfId="2" applyNumberFormat="1" applyFont="1" applyFill="1" applyBorder="1" applyAlignment="1">
      <alignment horizontal="center" vertical="center"/>
    </xf>
    <xf numFmtId="164" fontId="40" fillId="2" borderId="21" xfId="3" applyNumberFormat="1" applyFont="1" applyFill="1" applyBorder="1" applyAlignment="1">
      <alignment horizontal="center" vertical="center"/>
    </xf>
    <xf numFmtId="164" fontId="40" fillId="2" borderId="55" xfId="3" applyNumberFormat="1" applyFont="1" applyFill="1" applyBorder="1" applyAlignment="1">
      <alignment horizontal="center" vertical="center"/>
    </xf>
    <xf numFmtId="0" fontId="21" fillId="3" borderId="12" xfId="4" applyFont="1" applyFill="1" applyBorder="1" applyAlignment="1">
      <alignment horizontal="left" vertical="center"/>
    </xf>
    <xf numFmtId="0" fontId="21" fillId="3" borderId="21" xfId="4" applyFont="1" applyFill="1" applyBorder="1" applyAlignment="1">
      <alignment horizontal="left" vertical="center"/>
    </xf>
    <xf numFmtId="0" fontId="21" fillId="3" borderId="22" xfId="4" applyFont="1" applyFill="1" applyBorder="1" applyAlignment="1">
      <alignment horizontal="left" vertical="center"/>
    </xf>
    <xf numFmtId="164" fontId="40" fillId="2" borderId="83" xfId="3" applyNumberFormat="1" applyFont="1" applyFill="1" applyBorder="1" applyAlignment="1">
      <alignment horizontal="center" vertical="center"/>
    </xf>
    <xf numFmtId="164" fontId="40" fillId="2" borderId="79" xfId="3" applyNumberFormat="1" applyFont="1" applyFill="1" applyBorder="1" applyAlignment="1">
      <alignment horizontal="center" vertical="center"/>
    </xf>
    <xf numFmtId="164" fontId="40" fillId="2" borderId="62" xfId="3" applyNumberFormat="1" applyFont="1" applyFill="1" applyBorder="1" applyAlignment="1">
      <alignment horizontal="center" vertical="center"/>
    </xf>
    <xf numFmtId="164" fontId="40" fillId="2" borderId="75" xfId="3" applyNumberFormat="1" applyFont="1" applyFill="1" applyBorder="1" applyAlignment="1">
      <alignment horizontal="center" vertical="center"/>
    </xf>
  </cellXfs>
  <cellStyles count="17">
    <cellStyle name="Ausgabe" xfId="5" builtinId="21"/>
    <cellStyle name="Berechnung" xfId="6" builtinId="22"/>
    <cellStyle name="Eingabe" xfId="4" builtinId="20"/>
    <cellStyle name="Euro" xfId="9" xr:uid="{00000000-0005-0000-0000-000003000000}"/>
    <cellStyle name="Gut 2" xfId="8" xr:uid="{00000000-0005-0000-0000-000004000000}"/>
    <cellStyle name="Notiz" xfId="16" builtinId="10"/>
    <cellStyle name="Prozent" xfId="1" builtinId="5"/>
    <cellStyle name="Schlecht 2" xfId="7" xr:uid="{00000000-0005-0000-0000-000007000000}"/>
    <cellStyle name="Standard" xfId="0" builtinId="0"/>
    <cellStyle name="Standard 2" xfId="10" xr:uid="{00000000-0005-0000-0000-000009000000}"/>
    <cellStyle name="Standard 2 2" xfId="11" xr:uid="{00000000-0005-0000-0000-00000A000000}"/>
    <cellStyle name="Standard 3" xfId="12" xr:uid="{00000000-0005-0000-0000-00000B000000}"/>
    <cellStyle name="Standard 4" xfId="13" xr:uid="{00000000-0005-0000-0000-00000C000000}"/>
    <cellStyle name="Standard 5" xfId="14" xr:uid="{00000000-0005-0000-0000-00000D000000}"/>
    <cellStyle name="Standard_Ha - Muster Kalkulation" xfId="2" xr:uid="{00000000-0005-0000-0000-00000E000000}"/>
    <cellStyle name="Währung" xfId="3" builtinId="4"/>
    <cellStyle name="Währung 2" xfId="15" xr:uid="{00000000-0005-0000-0000-000010000000}"/>
  </cellStyles>
  <dxfs count="0"/>
  <tableStyles count="0" defaultTableStyle="TableStyleMedium2" defaultPivotStyle="PivotStyleLight16"/>
  <colors>
    <mruColors>
      <color rgb="FF008000"/>
      <color rgb="FF0000FF"/>
      <color rgb="FF66FF33"/>
      <color rgb="FFCCFF99"/>
      <color rgb="FFFFFF99"/>
      <color rgb="FFFFFFCC"/>
      <color rgb="FF66FFFF"/>
      <color rgb="FFFFCCFF"/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511\KOMMUNEN\1.%20Vertr&#228;ge\Mustervertr&#228;ge%20und%20Berechnungen\2.%20c)%20Berechnungen%20Bewachung\1.b)%20%20AMF%20-%20Bewachung%20von%20GUK%20-%20Pr&#252;fschema%20Tarif%20ab%202019%20f&#252;r%20Vertr&#228;ge%20ab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iertage"/>
      <sheetName val="1. Berechnung Std. u. Zuschläge"/>
      <sheetName val="2. unternehmensb. Kosten"/>
      <sheetName val="3.a) Stundenlohn § 34a "/>
      <sheetName val="3.b) Stundenlohn IHK "/>
      <sheetName val="3.c) Stundenlohn FKSS"/>
      <sheetName val="Daten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SN</v>
          </cell>
          <cell r="E4" t="str">
            <v xml:space="preserve">AWR </v>
          </cell>
        </row>
        <row r="5">
          <cell r="A5" t="str">
            <v>HRO</v>
          </cell>
          <cell r="E5" t="str">
            <v>BSD Schwerin</v>
          </cell>
        </row>
        <row r="6">
          <cell r="A6" t="str">
            <v>LRO</v>
          </cell>
          <cell r="E6" t="str">
            <v xml:space="preserve">City Schutz GmbH </v>
          </cell>
        </row>
        <row r="7">
          <cell r="A7" t="str">
            <v>LuP</v>
          </cell>
          <cell r="E7" t="str">
            <v>Dussmann</v>
          </cell>
        </row>
        <row r="8">
          <cell r="A8" t="str">
            <v>MSE</v>
          </cell>
          <cell r="E8" t="str">
            <v>EMSID</v>
          </cell>
        </row>
        <row r="9">
          <cell r="A9" t="str">
            <v>NWM</v>
          </cell>
          <cell r="E9" t="str">
            <v>ExSiRo</v>
          </cell>
        </row>
        <row r="10">
          <cell r="A10" t="str">
            <v>VPG</v>
          </cell>
          <cell r="E10" t="str">
            <v>FDS</v>
          </cell>
        </row>
        <row r="11">
          <cell r="A11" t="str">
            <v>VPR</v>
          </cell>
          <cell r="E11" t="str">
            <v>GSE Protect</v>
          </cell>
        </row>
        <row r="12">
          <cell r="E12" t="str">
            <v>Securitas</v>
          </cell>
        </row>
        <row r="13">
          <cell r="E13" t="str">
            <v>secura protect</v>
          </cell>
        </row>
        <row r="14">
          <cell r="A14" t="str">
            <v>AMF</v>
          </cell>
          <cell r="E14" t="str">
            <v>SIBA</v>
          </cell>
        </row>
        <row r="15">
          <cell r="E15" t="str">
            <v xml:space="preserve">SSMV </v>
          </cell>
        </row>
        <row r="16">
          <cell r="E16" t="str">
            <v>SWSD</v>
          </cell>
        </row>
        <row r="17">
          <cell r="E17" t="str">
            <v>USD</v>
          </cell>
        </row>
        <row r="18">
          <cell r="E18" t="str">
            <v>WSD</v>
          </cell>
        </row>
        <row r="19">
          <cell r="E19" t="str">
            <v>WSN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Q64"/>
  <sheetViews>
    <sheetView topLeftCell="A25" zoomScale="150" zoomScaleNormal="150" workbookViewId="0">
      <selection activeCell="B32" sqref="B32"/>
    </sheetView>
  </sheetViews>
  <sheetFormatPr baseColWidth="10" defaultRowHeight="15" x14ac:dyDescent="0.2"/>
  <cols>
    <col min="1" max="1" width="13" style="18" customWidth="1"/>
    <col min="2" max="2" width="7" style="18" customWidth="1"/>
    <col min="3" max="3" width="5.42578125" style="18" customWidth="1"/>
    <col min="4" max="4" width="52.42578125" style="18" customWidth="1"/>
    <col min="5" max="5" width="10.28515625" style="18" customWidth="1"/>
    <col min="6" max="6" width="2.28515625" style="18" customWidth="1"/>
    <col min="7" max="7" width="2.42578125" style="18" customWidth="1"/>
    <col min="8" max="8" width="3" style="18" customWidth="1"/>
    <col min="9" max="17" width="11.5703125" style="18" customWidth="1"/>
  </cols>
  <sheetData>
    <row r="1" spans="1:5" ht="19.899999999999999" customHeight="1" x14ac:dyDescent="0.2">
      <c r="A1" s="18" t="s">
        <v>115</v>
      </c>
      <c r="E1" s="307">
        <v>46239</v>
      </c>
    </row>
    <row r="2" spans="1:5" ht="19.899999999999999" customHeight="1" x14ac:dyDescent="0.2"/>
    <row r="3" spans="1:5" ht="19.899999999999999" customHeight="1" x14ac:dyDescent="0.2"/>
    <row r="4" spans="1:5" ht="19.899999999999999" customHeight="1" x14ac:dyDescent="0.2"/>
    <row r="5" spans="1:5" ht="19.899999999999999" customHeight="1" x14ac:dyDescent="0.2">
      <c r="A5" s="11" t="s">
        <v>155</v>
      </c>
      <c r="C5" s="11"/>
      <c r="D5" s="308" t="s">
        <v>156</v>
      </c>
    </row>
    <row r="6" spans="1:5" ht="19.899999999999999" customHeight="1" x14ac:dyDescent="0.2">
      <c r="A6" s="18" t="s">
        <v>116</v>
      </c>
      <c r="B6" s="18" t="s">
        <v>117</v>
      </c>
    </row>
    <row r="7" spans="1:5" ht="19.899999999999999" customHeight="1" x14ac:dyDescent="0.2"/>
    <row r="8" spans="1:5" ht="19.899999999999999" customHeight="1" thickBot="1" x14ac:dyDescent="0.25"/>
    <row r="9" spans="1:5" ht="19.899999999999999" customHeight="1" thickTop="1" thickBot="1" x14ac:dyDescent="0.25">
      <c r="A9" s="309" t="s">
        <v>12</v>
      </c>
      <c r="B9" s="310" t="s">
        <v>118</v>
      </c>
      <c r="C9" s="311"/>
      <c r="D9" s="312" t="s">
        <v>119</v>
      </c>
    </row>
    <row r="10" spans="1:5" ht="19.899999999999999" customHeight="1" thickTop="1" x14ac:dyDescent="0.2">
      <c r="A10" s="353">
        <v>46381</v>
      </c>
      <c r="B10" s="356" t="s">
        <v>121</v>
      </c>
      <c r="C10" s="315"/>
      <c r="D10" s="316" t="s">
        <v>134</v>
      </c>
    </row>
    <row r="11" spans="1:5" ht="19.899999999999999" customHeight="1" thickBot="1" x14ac:dyDescent="0.25">
      <c r="A11" s="354">
        <v>46382</v>
      </c>
      <c r="B11" s="357" t="s">
        <v>150</v>
      </c>
      <c r="C11" s="317"/>
      <c r="D11" s="318" t="s">
        <v>135</v>
      </c>
    </row>
    <row r="12" spans="1:5" ht="19.899999999999999" customHeight="1" thickTop="1" thickBot="1" x14ac:dyDescent="0.25">
      <c r="A12" s="350"/>
      <c r="B12" s="358"/>
      <c r="C12" s="351"/>
      <c r="D12" s="352"/>
    </row>
    <row r="13" spans="1:5" ht="19.899999999999999" customHeight="1" thickTop="1" x14ac:dyDescent="0.2">
      <c r="A13" s="355">
        <v>46388</v>
      </c>
      <c r="B13" s="356" t="s">
        <v>121</v>
      </c>
      <c r="C13" s="313"/>
      <c r="D13" s="314" t="s">
        <v>120</v>
      </c>
    </row>
    <row r="14" spans="1:5" ht="19.899999999999999" customHeight="1" x14ac:dyDescent="0.2">
      <c r="A14" s="353">
        <v>46454</v>
      </c>
      <c r="B14" s="356" t="s">
        <v>125</v>
      </c>
      <c r="C14" s="315"/>
      <c r="D14" s="316" t="s">
        <v>148</v>
      </c>
    </row>
    <row r="15" spans="1:5" ht="19.899999999999999" customHeight="1" x14ac:dyDescent="0.2">
      <c r="A15" s="353">
        <v>46472</v>
      </c>
      <c r="B15" s="356" t="s">
        <v>121</v>
      </c>
      <c r="C15" s="315"/>
      <c r="D15" s="316" t="s">
        <v>122</v>
      </c>
    </row>
    <row r="16" spans="1:5" ht="19.899999999999999" customHeight="1" x14ac:dyDescent="0.2">
      <c r="A16" s="353">
        <v>46474</v>
      </c>
      <c r="B16" s="356" t="s">
        <v>123</v>
      </c>
      <c r="C16" s="315"/>
      <c r="D16" s="316" t="s">
        <v>124</v>
      </c>
    </row>
    <row r="17" spans="1:4" ht="19.899999999999999" customHeight="1" x14ac:dyDescent="0.2">
      <c r="A17" s="353">
        <v>46475</v>
      </c>
      <c r="B17" s="356" t="s">
        <v>125</v>
      </c>
      <c r="C17" s="315"/>
      <c r="D17" s="316" t="s">
        <v>126</v>
      </c>
    </row>
    <row r="18" spans="1:4" ht="19.899999999999999" customHeight="1" x14ac:dyDescent="0.2">
      <c r="A18" s="353">
        <v>46508</v>
      </c>
      <c r="B18" s="356" t="s">
        <v>150</v>
      </c>
      <c r="C18" s="315"/>
      <c r="D18" s="316" t="s">
        <v>127</v>
      </c>
    </row>
    <row r="19" spans="1:4" ht="19.899999999999999" customHeight="1" x14ac:dyDescent="0.2">
      <c r="A19" s="353">
        <v>46513</v>
      </c>
      <c r="B19" s="356" t="s">
        <v>128</v>
      </c>
      <c r="C19" s="315"/>
      <c r="D19" s="316" t="s">
        <v>129</v>
      </c>
    </row>
    <row r="20" spans="1:4" ht="19.899999999999999" customHeight="1" x14ac:dyDescent="0.2">
      <c r="A20" s="353">
        <v>46523</v>
      </c>
      <c r="B20" s="356" t="s">
        <v>123</v>
      </c>
      <c r="C20" s="315"/>
      <c r="D20" s="316" t="s">
        <v>130</v>
      </c>
    </row>
    <row r="21" spans="1:4" ht="19.899999999999999" customHeight="1" x14ac:dyDescent="0.2">
      <c r="A21" s="353">
        <v>46524</v>
      </c>
      <c r="B21" s="356" t="s">
        <v>125</v>
      </c>
      <c r="C21" s="315"/>
      <c r="D21" s="316" t="s">
        <v>131</v>
      </c>
    </row>
    <row r="22" spans="1:4" ht="19.899999999999999" customHeight="1" x14ac:dyDescent="0.2">
      <c r="A22" s="353">
        <v>46663</v>
      </c>
      <c r="B22" s="356" t="s">
        <v>123</v>
      </c>
      <c r="C22" s="315"/>
      <c r="D22" s="316" t="s">
        <v>132</v>
      </c>
    </row>
    <row r="23" spans="1:4" ht="19.899999999999999" customHeight="1" x14ac:dyDescent="0.2">
      <c r="A23" s="353">
        <v>46691</v>
      </c>
      <c r="B23" s="356" t="s">
        <v>123</v>
      </c>
      <c r="C23" s="315"/>
      <c r="D23" s="316" t="s">
        <v>133</v>
      </c>
    </row>
    <row r="24" spans="1:4" ht="19.899999999999999" customHeight="1" thickBot="1" x14ac:dyDescent="0.25">
      <c r="A24" s="360"/>
      <c r="B24" s="361"/>
      <c r="C24" s="362"/>
      <c r="D24" s="322"/>
    </row>
    <row r="25" spans="1:4" ht="19.899999999999999" customHeight="1" thickTop="1" x14ac:dyDescent="0.2">
      <c r="A25" s="319"/>
      <c r="C25" s="359">
        <f>COUNTA(B10:B23)</f>
        <v>13</v>
      </c>
      <c r="D25" s="320" t="s">
        <v>136</v>
      </c>
    </row>
    <row r="26" spans="1:4" ht="19.899999999999999" customHeight="1" thickBot="1" x14ac:dyDescent="0.25">
      <c r="A26" s="321"/>
      <c r="B26" s="328"/>
      <c r="C26" s="363">
        <v>1</v>
      </c>
      <c r="D26" s="322" t="s">
        <v>137</v>
      </c>
    </row>
    <row r="27" spans="1:4" ht="19.899999999999999" customHeight="1" thickTop="1" x14ac:dyDescent="0.2">
      <c r="A27" s="319"/>
      <c r="B27" s="323" t="s">
        <v>138</v>
      </c>
      <c r="C27" s="359">
        <f>SUM(C25:C26)</f>
        <v>14</v>
      </c>
      <c r="D27" s="324" t="s">
        <v>139</v>
      </c>
    </row>
    <row r="28" spans="1:4" ht="19.899999999999999" customHeight="1" x14ac:dyDescent="0.2">
      <c r="A28" s="332"/>
      <c r="B28" s="331" t="s">
        <v>144</v>
      </c>
      <c r="C28" s="364">
        <v>2</v>
      </c>
      <c r="D28" s="322" t="s">
        <v>140</v>
      </c>
    </row>
    <row r="29" spans="1:4" ht="19.899999999999999" customHeight="1" x14ac:dyDescent="0.2">
      <c r="A29" s="332"/>
      <c r="B29" s="331"/>
      <c r="C29" s="365"/>
      <c r="D29" s="343" t="s">
        <v>149</v>
      </c>
    </row>
    <row r="30" spans="1:4" ht="19.899999999999999" customHeight="1" thickBot="1" x14ac:dyDescent="0.25">
      <c r="A30" s="333"/>
      <c r="B30" s="325" t="s">
        <v>144</v>
      </c>
      <c r="C30" s="366">
        <v>4</v>
      </c>
      <c r="D30" s="326" t="s">
        <v>152</v>
      </c>
    </row>
    <row r="31" spans="1:4" ht="19.899999999999999" customHeight="1" x14ac:dyDescent="0.2"/>
    <row r="32" spans="1:4" ht="19.899999999999999" customHeight="1" x14ac:dyDescent="0.2"/>
    <row r="33" ht="19.899999999999999" customHeight="1" x14ac:dyDescent="0.2"/>
    <row r="34" ht="19.899999999999999" customHeight="1" x14ac:dyDescent="0.2"/>
    <row r="35" ht="19.899999999999999" customHeight="1" x14ac:dyDescent="0.2"/>
    <row r="36" ht="19.899999999999999" customHeight="1" x14ac:dyDescent="0.2"/>
    <row r="37" ht="19.899999999999999" customHeight="1" x14ac:dyDescent="0.2"/>
    <row r="38" ht="19.899999999999999" customHeight="1" x14ac:dyDescent="0.2"/>
    <row r="39" ht="19.899999999999999" customHeight="1" x14ac:dyDescent="0.2"/>
    <row r="40" ht="19.899999999999999" customHeight="1" x14ac:dyDescent="0.2"/>
    <row r="41" ht="19.899999999999999" customHeight="1" x14ac:dyDescent="0.2"/>
    <row r="42" ht="19.899999999999999" customHeight="1" x14ac:dyDescent="0.2"/>
    <row r="43" ht="19.899999999999999" customHeight="1" x14ac:dyDescent="0.2"/>
    <row r="44" ht="19.899999999999999" customHeight="1" x14ac:dyDescent="0.2"/>
    <row r="45" ht="19.899999999999999" customHeight="1" x14ac:dyDescent="0.2"/>
    <row r="46" ht="19.899999999999999" customHeight="1" x14ac:dyDescent="0.2"/>
    <row r="47" ht="19.899999999999999" customHeight="1" x14ac:dyDescent="0.2"/>
    <row r="48" ht="19.899999999999999" customHeight="1" x14ac:dyDescent="0.2"/>
    <row r="49" ht="19.899999999999999" customHeight="1" x14ac:dyDescent="0.2"/>
    <row r="50" ht="19.899999999999999" customHeight="1" x14ac:dyDescent="0.2"/>
    <row r="51" ht="19.899999999999999" customHeight="1" x14ac:dyDescent="0.2"/>
    <row r="52" ht="19.899999999999999" customHeight="1" x14ac:dyDescent="0.2"/>
    <row r="53" ht="19.899999999999999" customHeight="1" x14ac:dyDescent="0.2"/>
    <row r="54" ht="19.899999999999999" customHeight="1" x14ac:dyDescent="0.2"/>
    <row r="55" ht="19.899999999999999" customHeight="1" x14ac:dyDescent="0.2"/>
    <row r="56" ht="19.899999999999999" customHeight="1" x14ac:dyDescent="0.2"/>
    <row r="57" ht="19.899999999999999" customHeight="1" x14ac:dyDescent="0.2"/>
    <row r="58" ht="19.899999999999999" customHeight="1" x14ac:dyDescent="0.2"/>
    <row r="59" ht="19.899999999999999" customHeight="1" x14ac:dyDescent="0.2"/>
    <row r="60" ht="19.899999999999999" customHeight="1" x14ac:dyDescent="0.2"/>
    <row r="61" ht="19.899999999999999" customHeight="1" x14ac:dyDescent="0.2"/>
    <row r="62" ht="19.899999999999999" customHeight="1" x14ac:dyDescent="0.2"/>
    <row r="63" ht="19.899999999999999" customHeight="1" x14ac:dyDescent="0.2"/>
    <row r="64" ht="19.899999999999999" customHeight="1" x14ac:dyDescent="0.2"/>
  </sheetData>
  <printOptions horizontalCentered="1"/>
  <pageMargins left="0.98425196850393704" right="0.39370078740157483" top="0.78740157480314965" bottom="0.78740157480314965" header="0.31496062992125984" footer="0.39370078740157483"/>
  <pageSetup paperSize="9" orientation="portrait" r:id="rId1"/>
  <headerFoot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T139"/>
  <sheetViews>
    <sheetView topLeftCell="B1" zoomScaleNormal="100" workbookViewId="0">
      <selection activeCell="H18" sqref="H18"/>
    </sheetView>
  </sheetViews>
  <sheetFormatPr baseColWidth="10" defaultColWidth="11.42578125" defaultRowHeight="14.25" x14ac:dyDescent="0.2"/>
  <cols>
    <col min="1" max="1" width="3.28515625" style="80" customWidth="1"/>
    <col min="2" max="2" width="33.7109375" style="179" customWidth="1"/>
    <col min="3" max="3" width="10" style="179" customWidth="1"/>
    <col min="4" max="11" width="10.7109375" style="179" customWidth="1"/>
    <col min="12" max="14" width="2.28515625" style="179" customWidth="1"/>
    <col min="15" max="15" width="2.5703125" style="215" customWidth="1"/>
    <col min="16" max="16" width="2.28515625" style="2" customWidth="1"/>
    <col min="17" max="20" width="11.42578125" style="2"/>
    <col min="21" max="16384" width="11.42578125" style="3"/>
  </cols>
  <sheetData>
    <row r="1" spans="1:20" ht="18" customHeight="1" x14ac:dyDescent="0.2">
      <c r="B1" s="16" t="s">
        <v>13</v>
      </c>
      <c r="C1" s="393"/>
      <c r="D1" s="394"/>
      <c r="E1" s="394"/>
      <c r="F1" s="394"/>
      <c r="G1" s="395"/>
      <c r="H1" s="6"/>
      <c r="I1" s="6"/>
      <c r="K1" s="78">
        <v>46239</v>
      </c>
      <c r="L1" s="3"/>
      <c r="M1" s="3"/>
      <c r="N1" s="6"/>
      <c r="O1" s="80"/>
      <c r="P1" s="80"/>
      <c r="Q1" s="3"/>
      <c r="R1" s="3"/>
      <c r="S1" s="3"/>
      <c r="T1" s="3"/>
    </row>
    <row r="2" spans="1:20" ht="18" customHeight="1" x14ac:dyDescent="0.2">
      <c r="B2" s="80"/>
      <c r="C2" s="16"/>
      <c r="D2" s="16"/>
      <c r="E2" s="16"/>
      <c r="F2" s="16"/>
      <c r="G2" s="16"/>
      <c r="H2" s="6"/>
      <c r="I2" s="6"/>
      <c r="K2" s="81" t="s">
        <v>12</v>
      </c>
      <c r="L2" s="3"/>
      <c r="M2" s="3"/>
      <c r="N2" s="6"/>
      <c r="O2" s="80"/>
      <c r="P2" s="80"/>
      <c r="Q2" s="3"/>
      <c r="R2" s="3"/>
      <c r="S2" s="3"/>
      <c r="T2" s="3"/>
    </row>
    <row r="3" spans="1:20" ht="18" customHeight="1" x14ac:dyDescent="0.2">
      <c r="B3" s="80"/>
      <c r="C3" s="16"/>
      <c r="D3" s="16"/>
      <c r="E3" s="16"/>
      <c r="F3" s="16"/>
      <c r="G3" s="16"/>
      <c r="H3" s="6"/>
      <c r="I3" s="6"/>
      <c r="J3" s="6"/>
      <c r="K3" s="6"/>
      <c r="L3" s="82"/>
      <c r="M3" s="82"/>
      <c r="N3" s="6"/>
      <c r="O3" s="80"/>
      <c r="P3" s="80"/>
      <c r="Q3" s="3"/>
      <c r="R3" s="3"/>
      <c r="S3" s="3"/>
      <c r="T3" s="3"/>
    </row>
    <row r="4" spans="1:20" ht="18" customHeight="1" x14ac:dyDescent="0.2">
      <c r="B4" s="5" t="s">
        <v>55</v>
      </c>
      <c r="C4" s="396"/>
      <c r="D4" s="397"/>
      <c r="E4" s="397"/>
      <c r="F4" s="397"/>
      <c r="G4" s="398"/>
      <c r="H4" s="52"/>
      <c r="I4" s="52"/>
      <c r="J4" s="52"/>
      <c r="K4" s="52"/>
      <c r="L4" s="52"/>
      <c r="M4" s="52"/>
      <c r="N4" s="52"/>
      <c r="O4" s="80"/>
      <c r="P4" s="80"/>
      <c r="Q4" s="3"/>
      <c r="R4" s="3"/>
      <c r="S4" s="3"/>
      <c r="T4" s="3"/>
    </row>
    <row r="5" spans="1:20" s="1" customFormat="1" ht="18" customHeight="1" x14ac:dyDescent="0.2">
      <c r="A5" s="83"/>
      <c r="B5" s="16" t="s">
        <v>56</v>
      </c>
      <c r="C5" s="396"/>
      <c r="D5" s="397"/>
      <c r="E5" s="397"/>
      <c r="F5" s="397"/>
      <c r="G5" s="398"/>
      <c r="H5" s="83"/>
      <c r="I5" s="83"/>
      <c r="J5" s="83"/>
      <c r="K5" s="83"/>
      <c r="L5" s="83"/>
      <c r="M5" s="83"/>
      <c r="N5" s="4"/>
      <c r="O5" s="83"/>
      <c r="P5" s="83"/>
    </row>
    <row r="6" spans="1:20" ht="18" customHeight="1" thickBo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80"/>
      <c r="M6" s="80"/>
      <c r="N6" s="52"/>
      <c r="O6" s="80"/>
      <c r="P6" s="80"/>
      <c r="Q6" s="3"/>
      <c r="R6" s="3"/>
      <c r="S6" s="3"/>
      <c r="T6" s="3"/>
    </row>
    <row r="7" spans="1:20" ht="18" customHeight="1" thickBot="1" x14ac:dyDescent="0.25">
      <c r="B7" s="16" t="s">
        <v>30</v>
      </c>
      <c r="C7" s="210">
        <v>46327</v>
      </c>
      <c r="D7" s="80"/>
      <c r="E7" s="80"/>
      <c r="F7" s="6"/>
      <c r="G7" s="6"/>
      <c r="H7" s="6"/>
      <c r="I7" s="6"/>
      <c r="J7" s="6"/>
      <c r="K7" s="6"/>
      <c r="L7" s="52"/>
      <c r="M7" s="52"/>
      <c r="N7" s="6"/>
      <c r="O7" s="80"/>
      <c r="P7" s="80"/>
      <c r="Q7" s="3"/>
      <c r="R7" s="3"/>
      <c r="S7" s="3"/>
      <c r="T7" s="3"/>
    </row>
    <row r="8" spans="1:20" ht="18" customHeight="1" x14ac:dyDescent="0.2">
      <c r="B8" s="80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80"/>
      <c r="Q8" s="80"/>
      <c r="R8" s="3"/>
      <c r="S8" s="3"/>
      <c r="T8" s="3"/>
    </row>
    <row r="9" spans="1:20" ht="18" customHeight="1" x14ac:dyDescent="0.2">
      <c r="B9" s="80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80"/>
      <c r="Q9" s="80"/>
      <c r="R9" s="3"/>
      <c r="S9" s="3"/>
      <c r="T9" s="3"/>
    </row>
    <row r="10" spans="1:20" ht="18" customHeight="1" x14ac:dyDescent="0.2">
      <c r="B10" s="305" t="s">
        <v>111</v>
      </c>
      <c r="C10" s="3"/>
      <c r="D10" s="7"/>
      <c r="E10" s="8"/>
      <c r="F10" s="8"/>
      <c r="G10" s="8"/>
      <c r="H10" s="8"/>
      <c r="I10" s="25"/>
      <c r="J10" s="25"/>
      <c r="K10" s="25"/>
      <c r="L10" s="80"/>
      <c r="M10" s="80"/>
      <c r="N10" s="25"/>
      <c r="O10" s="25"/>
      <c r="P10" s="80"/>
      <c r="Q10" s="80"/>
      <c r="R10" s="3"/>
      <c r="S10" s="3"/>
      <c r="T10" s="3"/>
    </row>
    <row r="11" spans="1:20" ht="18" customHeight="1" x14ac:dyDescent="0.2">
      <c r="B11" s="80"/>
      <c r="C11" s="15"/>
      <c r="D11" s="6"/>
      <c r="E11" s="6"/>
      <c r="F11" s="6"/>
      <c r="G11" s="6"/>
      <c r="H11" s="6"/>
      <c r="I11" s="6"/>
      <c r="J11" s="6"/>
      <c r="K11" s="6"/>
      <c r="L11" s="80"/>
      <c r="M11" s="80"/>
      <c r="N11" s="6"/>
      <c r="O11" s="6"/>
      <c r="P11" s="80"/>
      <c r="Q11" s="80"/>
      <c r="R11" s="3"/>
      <c r="S11" s="3"/>
      <c r="T11" s="3"/>
    </row>
    <row r="12" spans="1:20" ht="18" customHeight="1" x14ac:dyDescent="0.2">
      <c r="B12" s="53" t="s">
        <v>76</v>
      </c>
      <c r="C12" s="77"/>
      <c r="D12" s="52"/>
      <c r="E12" s="52"/>
      <c r="F12" s="84"/>
      <c r="G12" s="52"/>
      <c r="H12" s="3"/>
      <c r="I12" s="8"/>
      <c r="J12" s="8"/>
      <c r="K12" s="8"/>
      <c r="L12" s="8"/>
      <c r="M12" s="8"/>
      <c r="N12" s="8"/>
      <c r="O12" s="8"/>
      <c r="P12" s="80"/>
      <c r="Q12" s="80"/>
      <c r="R12" s="3"/>
      <c r="S12" s="3"/>
      <c r="T12" s="3"/>
    </row>
    <row r="13" spans="1:20" ht="18" customHeight="1" x14ac:dyDescent="0.2">
      <c r="B13" s="289" t="s">
        <v>154</v>
      </c>
      <c r="C13" s="77"/>
      <c r="D13" s="52"/>
      <c r="E13" s="52"/>
      <c r="F13" s="84"/>
      <c r="G13" s="52"/>
      <c r="H13" s="3"/>
      <c r="I13" s="8"/>
      <c r="J13" s="8"/>
      <c r="K13" s="8"/>
      <c r="L13" s="8"/>
      <c r="M13" s="8"/>
      <c r="N13" s="8"/>
      <c r="O13" s="8"/>
      <c r="P13" s="80"/>
      <c r="Q13" s="80"/>
      <c r="R13" s="3"/>
      <c r="S13" s="3"/>
      <c r="T13" s="3"/>
    </row>
    <row r="14" spans="1:20" ht="18" customHeight="1" x14ac:dyDescent="0.2">
      <c r="B14" s="77"/>
      <c r="C14" s="77"/>
      <c r="D14" s="52"/>
      <c r="E14" s="52"/>
      <c r="F14" s="84"/>
      <c r="G14" s="52"/>
      <c r="H14" s="3"/>
      <c r="I14" s="8"/>
      <c r="J14" s="8"/>
      <c r="K14" s="8"/>
      <c r="L14" s="8"/>
      <c r="M14" s="8"/>
      <c r="N14" s="8"/>
      <c r="O14" s="8"/>
      <c r="P14" s="80"/>
      <c r="Q14" s="80"/>
      <c r="R14" s="3"/>
      <c r="S14" s="3"/>
      <c r="T14" s="3"/>
    </row>
    <row r="15" spans="1:20" ht="18" customHeight="1" thickBot="1" x14ac:dyDescent="0.25">
      <c r="C15" s="77"/>
      <c r="D15" s="52"/>
      <c r="E15" s="52"/>
      <c r="F15" s="84"/>
      <c r="G15" s="52"/>
      <c r="H15" s="3"/>
      <c r="I15" s="8"/>
      <c r="J15" s="8"/>
      <c r="K15" s="8"/>
      <c r="L15" s="8"/>
      <c r="M15" s="8"/>
      <c r="N15" s="8"/>
      <c r="O15" s="8"/>
      <c r="P15" s="80"/>
      <c r="Q15" s="80"/>
      <c r="R15" s="3"/>
      <c r="S15" s="3"/>
      <c r="T15" s="3"/>
    </row>
    <row r="16" spans="1:20" s="60" customFormat="1" ht="18" customHeight="1" thickTop="1" thickBot="1" x14ac:dyDescent="0.25">
      <c r="A16" s="11"/>
      <c r="B16" s="285" t="s">
        <v>77</v>
      </c>
      <c r="C16" s="9"/>
      <c r="D16" s="31"/>
      <c r="E16" s="11"/>
      <c r="G16" s="19" t="s">
        <v>6</v>
      </c>
      <c r="H16" s="20" t="s">
        <v>7</v>
      </c>
      <c r="I16" s="11"/>
      <c r="J16" s="288" t="s">
        <v>4</v>
      </c>
      <c r="K16" s="11"/>
      <c r="L16" s="9"/>
      <c r="M16" s="9"/>
      <c r="N16" s="9"/>
      <c r="O16" s="9"/>
      <c r="P16" s="11"/>
      <c r="Q16" s="11"/>
    </row>
    <row r="17" spans="1:20" s="60" customFormat="1" ht="18" customHeight="1" thickTop="1" x14ac:dyDescent="0.2">
      <c r="A17" s="11"/>
      <c r="C17" s="286" t="s">
        <v>2</v>
      </c>
      <c r="D17" s="292" t="s">
        <v>8</v>
      </c>
      <c r="E17" s="175">
        <v>2</v>
      </c>
      <c r="F17" s="287" t="s">
        <v>5</v>
      </c>
      <c r="G17" s="204">
        <v>0.25</v>
      </c>
      <c r="H17" s="205">
        <v>0.75</v>
      </c>
      <c r="J17" s="203">
        <v>12</v>
      </c>
      <c r="O17" s="11"/>
      <c r="P17" s="11"/>
      <c r="Q17" s="11"/>
    </row>
    <row r="18" spans="1:20" s="60" customFormat="1" ht="18" customHeight="1" x14ac:dyDescent="0.2">
      <c r="A18" s="11"/>
      <c r="C18" s="286" t="s">
        <v>2</v>
      </c>
      <c r="D18" s="292" t="s">
        <v>109</v>
      </c>
      <c r="E18" s="175">
        <v>2</v>
      </c>
      <c r="F18" s="287" t="s">
        <v>5</v>
      </c>
      <c r="G18" s="206">
        <f>G17</f>
        <v>0.25</v>
      </c>
      <c r="H18" s="207">
        <f>H17</f>
        <v>0.75</v>
      </c>
      <c r="J18" s="203">
        <f>J17</f>
        <v>12</v>
      </c>
      <c r="K18" s="10"/>
      <c r="O18" s="11"/>
      <c r="P18" s="11"/>
      <c r="Q18" s="11"/>
    </row>
    <row r="19" spans="1:20" s="2" customFormat="1" ht="18" customHeight="1" thickBot="1" x14ac:dyDescent="0.25">
      <c r="A19" s="85"/>
      <c r="C19" s="286" t="s">
        <v>3</v>
      </c>
      <c r="D19" s="11"/>
      <c r="E19" s="175">
        <v>2</v>
      </c>
      <c r="F19" s="287" t="s">
        <v>5</v>
      </c>
      <c r="G19" s="208">
        <f>H17</f>
        <v>0.75</v>
      </c>
      <c r="H19" s="209">
        <f>G17</f>
        <v>0.25</v>
      </c>
      <c r="J19" s="203">
        <v>12</v>
      </c>
      <c r="K19" s="10"/>
      <c r="O19" s="85"/>
      <c r="P19" s="85"/>
      <c r="Q19" s="85"/>
    </row>
    <row r="20" spans="1:20" s="2" customFormat="1" ht="18" customHeight="1" thickBot="1" x14ac:dyDescent="0.25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</row>
    <row r="21" spans="1:20" s="2" customFormat="1" ht="18" customHeight="1" thickTop="1" x14ac:dyDescent="0.2">
      <c r="A21" s="85"/>
      <c r="B21" s="12" t="s">
        <v>35</v>
      </c>
      <c r="C21" s="21"/>
      <c r="D21" s="380" t="s">
        <v>2</v>
      </c>
      <c r="E21" s="382"/>
      <c r="F21" s="23" t="s">
        <v>3</v>
      </c>
      <c r="H21" s="85"/>
      <c r="I21" s="85"/>
      <c r="J21" s="85"/>
      <c r="K21" s="85"/>
      <c r="L21" s="85"/>
      <c r="M21" s="85"/>
      <c r="N21" s="85"/>
      <c r="O21" s="85"/>
      <c r="P21" s="85"/>
      <c r="Q21" s="85"/>
    </row>
    <row r="22" spans="1:20" s="2" customFormat="1" ht="18" customHeight="1" thickBot="1" x14ac:dyDescent="0.25">
      <c r="A22" s="85"/>
      <c r="B22" s="50"/>
      <c r="C22" s="22"/>
      <c r="D22" s="17" t="s">
        <v>9</v>
      </c>
      <c r="E22" s="13" t="s">
        <v>10</v>
      </c>
      <c r="F22" s="24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3" spans="1:20" s="2" customFormat="1" ht="18" customHeight="1" thickTop="1" x14ac:dyDescent="0.2">
      <c r="A23" s="85"/>
      <c r="B23" s="301" t="s">
        <v>104</v>
      </c>
      <c r="C23" s="302" t="s">
        <v>74</v>
      </c>
      <c r="D23" s="197">
        <v>1</v>
      </c>
      <c r="E23" s="198">
        <v>1</v>
      </c>
      <c r="F23" s="199">
        <v>1</v>
      </c>
      <c r="G23" s="289" t="s">
        <v>58</v>
      </c>
      <c r="I23" s="85"/>
      <c r="J23" s="85"/>
      <c r="K23" s="85"/>
      <c r="L23" s="85"/>
      <c r="M23" s="85"/>
      <c r="N23" s="85"/>
      <c r="O23" s="85"/>
      <c r="P23" s="85"/>
      <c r="Q23" s="85"/>
    </row>
    <row r="24" spans="1:20" s="2" customFormat="1" ht="18" customHeight="1" thickBot="1" x14ac:dyDescent="0.25">
      <c r="A24" s="85"/>
      <c r="B24" s="303" t="s">
        <v>11</v>
      </c>
      <c r="C24" s="304" t="s">
        <v>31</v>
      </c>
      <c r="D24" s="200">
        <v>1</v>
      </c>
      <c r="E24" s="201">
        <v>1</v>
      </c>
      <c r="F24" s="202">
        <v>1</v>
      </c>
      <c r="H24" s="85"/>
      <c r="I24" s="85"/>
      <c r="J24" s="85"/>
      <c r="K24" s="85"/>
      <c r="L24" s="85"/>
      <c r="M24" s="85"/>
      <c r="N24" s="85"/>
      <c r="O24" s="85"/>
      <c r="P24" s="85"/>
      <c r="Q24" s="85"/>
    </row>
    <row r="25" spans="1:20" s="1" customFormat="1" ht="18" customHeight="1" thickBot="1" x14ac:dyDescent="0.25">
      <c r="A25" s="85"/>
      <c r="B25" s="4"/>
      <c r="G25" s="4"/>
      <c r="H25" s="4"/>
      <c r="J25" s="25"/>
      <c r="K25" s="212"/>
      <c r="L25" s="4"/>
      <c r="M25" s="4"/>
      <c r="N25" s="4"/>
      <c r="O25" s="213"/>
      <c r="P25" s="214"/>
      <c r="Q25" s="214"/>
      <c r="R25" s="214"/>
      <c r="S25" s="214"/>
      <c r="T25" s="214"/>
    </row>
    <row r="26" spans="1:20" s="1" customFormat="1" ht="18" customHeight="1" thickBot="1" x14ac:dyDescent="0.25">
      <c r="A26" s="55"/>
      <c r="B26" s="4"/>
      <c r="C26" s="276">
        <v>365</v>
      </c>
      <c r="D26" s="217" t="s">
        <v>75</v>
      </c>
      <c r="E26" s="218"/>
      <c r="F26" s="330" t="s">
        <v>157</v>
      </c>
      <c r="G26" s="4"/>
      <c r="H26" s="4"/>
      <c r="I26" s="211"/>
      <c r="J26" s="4"/>
      <c r="K26" s="212"/>
      <c r="L26" s="4"/>
      <c r="M26" s="4"/>
      <c r="N26" s="4"/>
      <c r="O26" s="213"/>
      <c r="P26" s="214"/>
      <c r="Q26" s="214"/>
      <c r="R26" s="214"/>
      <c r="S26" s="214"/>
      <c r="T26" s="214"/>
    </row>
    <row r="27" spans="1:20" ht="18" customHeight="1" x14ac:dyDescent="0.2">
      <c r="A27" s="85"/>
      <c r="B27" s="290" t="s">
        <v>108</v>
      </c>
      <c r="D27" s="6"/>
      <c r="E27" s="6"/>
      <c r="F27" s="6"/>
      <c r="G27" s="6"/>
      <c r="H27" s="6"/>
      <c r="I27" s="6"/>
    </row>
    <row r="28" spans="1:20" ht="10.15" customHeight="1" x14ac:dyDescent="0.2">
      <c r="A28" s="85"/>
      <c r="B28" s="9"/>
      <c r="C28" s="223"/>
    </row>
    <row r="29" spans="1:20" s="2" customFormat="1" ht="10.15" customHeight="1" x14ac:dyDescent="0.2">
      <c r="A29" s="106"/>
      <c r="B29" s="53"/>
      <c r="C29" s="179"/>
      <c r="D29" s="179"/>
      <c r="E29" s="179"/>
      <c r="F29" s="179"/>
      <c r="G29" s="179"/>
      <c r="H29" s="216"/>
      <c r="I29" s="179"/>
      <c r="J29" s="179"/>
      <c r="K29" s="179"/>
      <c r="L29" s="179"/>
      <c r="M29" s="179"/>
      <c r="N29" s="179"/>
      <c r="O29" s="215"/>
    </row>
    <row r="30" spans="1:20" s="2" customFormat="1" ht="18" customHeight="1" x14ac:dyDescent="0.2">
      <c r="A30" s="106"/>
      <c r="B30" s="53" t="s">
        <v>78</v>
      </c>
      <c r="C30" s="179"/>
      <c r="D30" s="179"/>
      <c r="E30" s="179"/>
      <c r="F30" s="179"/>
      <c r="G30" s="179"/>
      <c r="H30" s="216"/>
      <c r="I30" s="179"/>
      <c r="J30" s="179"/>
      <c r="K30" s="179"/>
      <c r="L30" s="179"/>
      <c r="M30" s="179"/>
      <c r="N30" s="179"/>
      <c r="O30" s="215"/>
    </row>
    <row r="31" spans="1:20" ht="18" customHeight="1" x14ac:dyDescent="0.2">
      <c r="A31" s="85"/>
      <c r="B31" s="9"/>
      <c r="C31" s="223"/>
    </row>
    <row r="32" spans="1:20" s="2" customFormat="1" ht="18" customHeight="1" thickBot="1" x14ac:dyDescent="0.25">
      <c r="A32" s="85"/>
      <c r="C32" s="179"/>
      <c r="D32" s="179"/>
      <c r="E32" s="179"/>
      <c r="F32" s="179"/>
      <c r="G32" s="179"/>
      <c r="H32" s="216"/>
      <c r="I32" s="179"/>
      <c r="J32" s="179"/>
      <c r="K32" s="179"/>
      <c r="L32" s="179"/>
      <c r="M32" s="179"/>
      <c r="N32" s="179"/>
      <c r="O32" s="215"/>
    </row>
    <row r="33" spans="1:20" ht="18" customHeight="1" thickBot="1" x14ac:dyDescent="0.25">
      <c r="A33" s="85"/>
      <c r="B33" s="220" t="s">
        <v>79</v>
      </c>
      <c r="C33" s="3"/>
      <c r="D33" s="3"/>
      <c r="E33" s="3"/>
      <c r="F33" s="3"/>
      <c r="G33" s="3"/>
      <c r="I33" s="221" t="s">
        <v>80</v>
      </c>
      <c r="J33" s="349">
        <f>'SVS -  Formular'!D16</f>
        <v>0</v>
      </c>
      <c r="K33" s="222" t="s">
        <v>81</v>
      </c>
    </row>
    <row r="34" spans="1:20" ht="18" customHeight="1" thickBot="1" x14ac:dyDescent="0.25">
      <c r="A34" s="85"/>
      <c r="B34" s="9"/>
      <c r="C34" s="223"/>
    </row>
    <row r="35" spans="1:20" ht="18" customHeight="1" thickTop="1" x14ac:dyDescent="0.2">
      <c r="A35" s="85"/>
      <c r="B35" s="12"/>
      <c r="C35" s="224" t="s">
        <v>82</v>
      </c>
      <c r="D35" s="378" t="s">
        <v>83</v>
      </c>
      <c r="E35" s="379"/>
      <c r="F35" s="380" t="s">
        <v>84</v>
      </c>
      <c r="G35" s="381"/>
      <c r="H35" s="382"/>
      <c r="I35" s="380" t="s">
        <v>85</v>
      </c>
      <c r="J35" s="381"/>
      <c r="K35" s="382"/>
    </row>
    <row r="36" spans="1:20" ht="18" customHeight="1" x14ac:dyDescent="0.2">
      <c r="A36" s="85"/>
      <c r="B36" s="225"/>
      <c r="C36" s="391" t="s">
        <v>157</v>
      </c>
      <c r="D36" s="226"/>
      <c r="E36" s="227"/>
      <c r="F36" s="386" t="s">
        <v>86</v>
      </c>
      <c r="G36" s="387"/>
      <c r="H36" s="228" t="s">
        <v>87</v>
      </c>
      <c r="I36" s="229" t="s">
        <v>88</v>
      </c>
      <c r="J36" s="230" t="s">
        <v>89</v>
      </c>
      <c r="K36" s="231" t="s">
        <v>90</v>
      </c>
    </row>
    <row r="37" spans="1:20" ht="18" customHeight="1" thickBot="1" x14ac:dyDescent="0.25">
      <c r="A37" s="85"/>
      <c r="B37" s="219"/>
      <c r="C37" s="392"/>
      <c r="D37" s="17" t="s">
        <v>2</v>
      </c>
      <c r="E37" s="13" t="s">
        <v>3</v>
      </c>
      <c r="F37" s="232" t="s">
        <v>2</v>
      </c>
      <c r="G37" s="13" t="s">
        <v>91</v>
      </c>
      <c r="H37" s="233"/>
      <c r="I37" s="283">
        <v>0.1</v>
      </c>
      <c r="J37" s="283">
        <v>0.25</v>
      </c>
      <c r="K37" s="284">
        <v>0.5</v>
      </c>
    </row>
    <row r="38" spans="1:20" ht="18" customHeight="1" thickTop="1" x14ac:dyDescent="0.2">
      <c r="A38" s="85"/>
      <c r="B38" s="234" t="s">
        <v>92</v>
      </c>
      <c r="C38" s="329">
        <v>49</v>
      </c>
      <c r="D38" s="235">
        <f>E24</f>
        <v>1</v>
      </c>
      <c r="E38" s="277">
        <f>F24</f>
        <v>1</v>
      </c>
      <c r="F38" s="235">
        <v>12</v>
      </c>
      <c r="G38" s="236">
        <v>12</v>
      </c>
      <c r="H38" s="278">
        <f t="shared" ref="H38:H40" si="0">C38*(D38*F38+E38*G38)</f>
        <v>1176</v>
      </c>
      <c r="I38" s="388">
        <f>ROUND(J33*I37*8*(C38*E38+C39*E39+C40*E40+C41*E41)/H42,2)</f>
        <v>0</v>
      </c>
      <c r="J38" s="238"/>
      <c r="K38" s="239"/>
    </row>
    <row r="39" spans="1:20" ht="18" customHeight="1" x14ac:dyDescent="0.2">
      <c r="A39" s="106"/>
      <c r="B39" s="234" t="s">
        <v>93</v>
      </c>
      <c r="C39" s="329">
        <v>48</v>
      </c>
      <c r="D39" s="235">
        <f>E24</f>
        <v>1</v>
      </c>
      <c r="E39" s="240">
        <f>E38</f>
        <v>1</v>
      </c>
      <c r="F39" s="235">
        <v>12</v>
      </c>
      <c r="G39" s="240">
        <v>12</v>
      </c>
      <c r="H39" s="279">
        <f t="shared" si="0"/>
        <v>1152</v>
      </c>
      <c r="I39" s="389"/>
      <c r="J39" s="242">
        <f>ROUND(J33*J37*H39/H42,2)</f>
        <v>0</v>
      </c>
      <c r="K39" s="243"/>
    </row>
    <row r="40" spans="1:20" ht="18" customHeight="1" x14ac:dyDescent="0.2">
      <c r="A40" s="85"/>
      <c r="B40" s="234" t="s">
        <v>94</v>
      </c>
      <c r="C40" s="329">
        <v>14</v>
      </c>
      <c r="D40" s="244">
        <f>E24</f>
        <v>1</v>
      </c>
      <c r="E40" s="245">
        <f>E38</f>
        <v>1</v>
      </c>
      <c r="F40" s="244">
        <v>12</v>
      </c>
      <c r="G40" s="245">
        <v>12</v>
      </c>
      <c r="H40" s="279">
        <f t="shared" si="0"/>
        <v>336</v>
      </c>
      <c r="I40" s="389"/>
      <c r="J40" s="246"/>
      <c r="K40" s="247">
        <f>ROUND(J33*K37*H40/H42,2)</f>
        <v>0</v>
      </c>
    </row>
    <row r="41" spans="1:20" ht="18" customHeight="1" thickBot="1" x14ac:dyDescent="0.25">
      <c r="A41" s="85"/>
      <c r="B41" s="248" t="s">
        <v>95</v>
      </c>
      <c r="C41" s="249">
        <v>254</v>
      </c>
      <c r="D41" s="250">
        <f>D24</f>
        <v>1</v>
      </c>
      <c r="E41" s="251">
        <f>E38</f>
        <v>1</v>
      </c>
      <c r="F41" s="250">
        <v>12</v>
      </c>
      <c r="G41" s="251">
        <f>24-F41</f>
        <v>12</v>
      </c>
      <c r="H41" s="280">
        <f>C41*(D41*F41+E41*G41)</f>
        <v>6096</v>
      </c>
      <c r="I41" s="390"/>
      <c r="J41" s="253"/>
      <c r="K41" s="254"/>
    </row>
    <row r="42" spans="1:20" s="260" customFormat="1" ht="18" customHeight="1" thickTop="1" thickBot="1" x14ac:dyDescent="0.25">
      <c r="A42" s="55"/>
      <c r="B42" s="9"/>
      <c r="C42" s="255">
        <f>SUM(C38:C41)</f>
        <v>365</v>
      </c>
      <c r="D42" s="256"/>
      <c r="E42" s="257" t="s">
        <v>96</v>
      </c>
      <c r="F42" s="256"/>
      <c r="G42" s="258"/>
      <c r="H42" s="259">
        <f>SUM(H38:H41)</f>
        <v>8760</v>
      </c>
      <c r="I42" s="383">
        <f>SUM(I38:K41)</f>
        <v>0</v>
      </c>
      <c r="J42" s="384"/>
      <c r="K42" s="385"/>
      <c r="L42" s="9"/>
      <c r="M42" s="9"/>
      <c r="N42" s="9"/>
      <c r="O42" s="55"/>
      <c r="P42" s="54"/>
      <c r="Q42" s="54"/>
      <c r="R42" s="54"/>
      <c r="S42" s="54"/>
      <c r="T42" s="54"/>
    </row>
    <row r="43" spans="1:20" ht="18" customHeight="1" thickBot="1" x14ac:dyDescent="0.25">
      <c r="A43" s="182"/>
      <c r="E43" s="375" t="s">
        <v>97</v>
      </c>
      <c r="F43" s="376"/>
      <c r="G43" s="377"/>
      <c r="H43" s="281">
        <f>ROUND(H42/12,0)</f>
        <v>730</v>
      </c>
      <c r="I43" s="262"/>
      <c r="J43" s="263"/>
      <c r="K43" s="263"/>
    </row>
    <row r="44" spans="1:20" s="2" customFormat="1" ht="18" customHeight="1" thickBot="1" x14ac:dyDescent="0.25">
      <c r="A44" s="182"/>
      <c r="C44" s="179"/>
      <c r="D44" s="179"/>
      <c r="E44" s="179"/>
      <c r="F44" s="179"/>
      <c r="G44" s="179"/>
      <c r="H44" s="216"/>
      <c r="I44" s="179"/>
      <c r="J44" s="179"/>
      <c r="K44" s="179"/>
      <c r="L44" s="179"/>
      <c r="M44" s="179"/>
      <c r="N44" s="179"/>
      <c r="O44" s="215"/>
    </row>
    <row r="45" spans="1:20" ht="18" customHeight="1" thickBot="1" x14ac:dyDescent="0.25">
      <c r="A45" s="85"/>
      <c r="B45" s="220" t="s">
        <v>98</v>
      </c>
      <c r="C45" s="3"/>
      <c r="D45" s="3"/>
      <c r="E45" s="3"/>
      <c r="F45" s="3"/>
      <c r="I45" s="221" t="s">
        <v>80</v>
      </c>
      <c r="J45" s="349">
        <f>'SVS -  Formular'!E16</f>
        <v>0</v>
      </c>
      <c r="K45" s="222" t="s">
        <v>99</v>
      </c>
    </row>
    <row r="46" spans="1:20" ht="18" customHeight="1" thickBot="1" x14ac:dyDescent="0.25">
      <c r="A46" s="85"/>
      <c r="B46" s="9"/>
      <c r="C46" s="223"/>
    </row>
    <row r="47" spans="1:20" ht="18" customHeight="1" thickTop="1" x14ac:dyDescent="0.2">
      <c r="A47" s="85"/>
      <c r="B47" s="12"/>
      <c r="C47" s="224" t="s">
        <v>82</v>
      </c>
      <c r="D47" s="378" t="s">
        <v>83</v>
      </c>
      <c r="E47" s="379"/>
      <c r="F47" s="380" t="s">
        <v>84</v>
      </c>
      <c r="G47" s="381"/>
      <c r="H47" s="382"/>
      <c r="I47" s="380" t="s">
        <v>85</v>
      </c>
      <c r="J47" s="381"/>
      <c r="K47" s="382"/>
    </row>
    <row r="48" spans="1:20" ht="18" customHeight="1" x14ac:dyDescent="0.2">
      <c r="A48" s="85"/>
      <c r="B48" s="225"/>
      <c r="C48" s="391" t="s">
        <v>157</v>
      </c>
      <c r="D48" s="226"/>
      <c r="E48" s="227"/>
      <c r="F48" s="386" t="s">
        <v>86</v>
      </c>
      <c r="G48" s="387"/>
      <c r="H48" s="228" t="s">
        <v>87</v>
      </c>
      <c r="I48" s="229" t="s">
        <v>88</v>
      </c>
      <c r="J48" s="230" t="s">
        <v>89</v>
      </c>
      <c r="K48" s="231" t="s">
        <v>90</v>
      </c>
    </row>
    <row r="49" spans="1:20" ht="18" customHeight="1" thickBot="1" x14ac:dyDescent="0.25">
      <c r="A49" s="85"/>
      <c r="B49" s="219"/>
      <c r="C49" s="392"/>
      <c r="D49" s="17" t="s">
        <v>2</v>
      </c>
      <c r="E49" s="13" t="s">
        <v>3</v>
      </c>
      <c r="F49" s="232" t="s">
        <v>2</v>
      </c>
      <c r="G49" s="13" t="s">
        <v>91</v>
      </c>
      <c r="H49" s="233"/>
      <c r="I49" s="283">
        <v>0.1</v>
      </c>
      <c r="J49" s="283">
        <v>0.25</v>
      </c>
      <c r="K49" s="284">
        <v>0.5</v>
      </c>
    </row>
    <row r="50" spans="1:20" ht="18" customHeight="1" thickTop="1" x14ac:dyDescent="0.2">
      <c r="A50" s="85"/>
      <c r="B50" s="234" t="s">
        <v>92</v>
      </c>
      <c r="C50" s="282">
        <f>C38</f>
        <v>49</v>
      </c>
      <c r="D50" s="235">
        <f>E23</f>
        <v>1</v>
      </c>
      <c r="E50" s="277">
        <f>F23</f>
        <v>1</v>
      </c>
      <c r="F50" s="235">
        <v>12</v>
      </c>
      <c r="G50" s="236">
        <v>12</v>
      </c>
      <c r="H50" s="278">
        <f t="shared" ref="H50:H52" si="1">C50*(D50*F50+E50*G50)</f>
        <v>1176</v>
      </c>
      <c r="I50" s="388">
        <f>ROUND(J45*I49*8*(C50*E50+C51*E51+C52*E52+C53*E53)/H54,2)</f>
        <v>0</v>
      </c>
      <c r="J50" s="238"/>
      <c r="K50" s="239"/>
    </row>
    <row r="51" spans="1:20" ht="18" customHeight="1" x14ac:dyDescent="0.2">
      <c r="A51" s="85"/>
      <c r="B51" s="234" t="s">
        <v>93</v>
      </c>
      <c r="C51" s="282">
        <f>C39</f>
        <v>48</v>
      </c>
      <c r="D51" s="235">
        <f>E23</f>
        <v>1</v>
      </c>
      <c r="E51" s="240">
        <f>F23</f>
        <v>1</v>
      </c>
      <c r="F51" s="235">
        <v>12</v>
      </c>
      <c r="G51" s="240">
        <v>12</v>
      </c>
      <c r="H51" s="279">
        <f t="shared" si="1"/>
        <v>1152</v>
      </c>
      <c r="I51" s="389"/>
      <c r="J51" s="242">
        <f>ROUND(J45*J49*H51/H54,2)</f>
        <v>0</v>
      </c>
      <c r="K51" s="243"/>
    </row>
    <row r="52" spans="1:20" ht="18" customHeight="1" x14ac:dyDescent="0.2">
      <c r="A52" s="85"/>
      <c r="B52" s="234" t="s">
        <v>94</v>
      </c>
      <c r="C52" s="282">
        <f>C40</f>
        <v>14</v>
      </c>
      <c r="D52" s="244">
        <f>E23</f>
        <v>1</v>
      </c>
      <c r="E52" s="245">
        <f>F23</f>
        <v>1</v>
      </c>
      <c r="F52" s="244">
        <v>12</v>
      </c>
      <c r="G52" s="245">
        <v>12</v>
      </c>
      <c r="H52" s="279">
        <f t="shared" si="1"/>
        <v>336</v>
      </c>
      <c r="I52" s="389"/>
      <c r="J52" s="246"/>
      <c r="K52" s="247">
        <f>ROUND(J45*K49*H52/H54,2)</f>
        <v>0</v>
      </c>
    </row>
    <row r="53" spans="1:20" ht="18" customHeight="1" thickBot="1" x14ac:dyDescent="0.25">
      <c r="A53" s="85"/>
      <c r="B53" s="248" t="s">
        <v>95</v>
      </c>
      <c r="C53" s="342">
        <f>C26-SUM(C50,C51,C52)</f>
        <v>254</v>
      </c>
      <c r="D53" s="250">
        <f>D23</f>
        <v>1</v>
      </c>
      <c r="E53" s="251">
        <f>F23</f>
        <v>1</v>
      </c>
      <c r="F53" s="250">
        <v>12</v>
      </c>
      <c r="G53" s="251">
        <f>24-F53</f>
        <v>12</v>
      </c>
      <c r="H53" s="280">
        <f>C53*(D53*F53+E53*G53)</f>
        <v>6096</v>
      </c>
      <c r="I53" s="390"/>
      <c r="J53" s="253"/>
      <c r="K53" s="254"/>
    </row>
    <row r="54" spans="1:20" s="260" customFormat="1" ht="18" customHeight="1" thickTop="1" thickBot="1" x14ac:dyDescent="0.25">
      <c r="A54" s="85"/>
      <c r="B54" s="9"/>
      <c r="C54" s="255">
        <f>SUM(C50:C53)</f>
        <v>365</v>
      </c>
      <c r="D54" s="256"/>
      <c r="E54" s="257" t="s">
        <v>96</v>
      </c>
      <c r="F54" s="256"/>
      <c r="G54" s="258"/>
      <c r="H54" s="259">
        <f>SUM(H50:H53)</f>
        <v>8760</v>
      </c>
      <c r="I54" s="383">
        <f>SUM(I50:K53)</f>
        <v>0</v>
      </c>
      <c r="J54" s="384"/>
      <c r="K54" s="385"/>
      <c r="L54" s="9"/>
      <c r="M54" s="9"/>
      <c r="N54" s="9"/>
      <c r="O54" s="55"/>
      <c r="P54" s="54"/>
      <c r="Q54" s="54"/>
      <c r="R54" s="54"/>
      <c r="S54" s="54"/>
      <c r="T54" s="54"/>
    </row>
    <row r="55" spans="1:20" ht="18" customHeight="1" thickBot="1" x14ac:dyDescent="0.25">
      <c r="A55" s="85"/>
      <c r="E55" s="375" t="s">
        <v>97</v>
      </c>
      <c r="F55" s="376"/>
      <c r="G55" s="377"/>
      <c r="H55" s="281">
        <f>ROUND(H54/12,0)</f>
        <v>730</v>
      </c>
      <c r="I55" s="262"/>
      <c r="J55" s="263"/>
      <c r="K55" s="263"/>
    </row>
    <row r="56" spans="1:20" ht="18" customHeight="1" x14ac:dyDescent="0.2">
      <c r="B56" s="3"/>
    </row>
    <row r="57" spans="1:20" ht="18" customHeight="1" x14ac:dyDescent="0.2">
      <c r="B57" s="3"/>
    </row>
    <row r="58" spans="1:20" s="2" customFormat="1" ht="18" customHeight="1" thickBot="1" x14ac:dyDescent="0.25">
      <c r="A58" s="80"/>
      <c r="C58" s="179"/>
      <c r="D58" s="179"/>
      <c r="E58" s="179"/>
      <c r="F58" s="179"/>
      <c r="G58" s="179"/>
      <c r="H58" s="216"/>
      <c r="I58" s="179"/>
      <c r="J58" s="179"/>
      <c r="K58" s="179"/>
      <c r="L58" s="179"/>
      <c r="M58" s="179"/>
      <c r="N58" s="179"/>
      <c r="O58" s="215"/>
    </row>
    <row r="59" spans="1:20" ht="18" customHeight="1" thickBot="1" x14ac:dyDescent="0.25">
      <c r="B59" s="220" t="s">
        <v>100</v>
      </c>
      <c r="C59" s="3"/>
      <c r="D59" s="3"/>
      <c r="E59" s="3"/>
      <c r="F59" s="3"/>
      <c r="G59" s="3"/>
      <c r="I59" s="221" t="s">
        <v>80</v>
      </c>
      <c r="J59" s="349">
        <f>'SVS -  Formular'!F16</f>
        <v>0</v>
      </c>
      <c r="K59" s="222" t="s">
        <v>101</v>
      </c>
    </row>
    <row r="60" spans="1:20" ht="18" customHeight="1" thickBot="1" x14ac:dyDescent="0.25">
      <c r="B60" s="9"/>
      <c r="C60" s="223"/>
    </row>
    <row r="61" spans="1:20" ht="18" customHeight="1" thickTop="1" x14ac:dyDescent="0.2">
      <c r="B61" s="12"/>
      <c r="C61" s="224" t="s">
        <v>82</v>
      </c>
      <c r="D61" s="378" t="s">
        <v>83</v>
      </c>
      <c r="E61" s="379"/>
      <c r="F61" s="380" t="s">
        <v>84</v>
      </c>
      <c r="G61" s="381"/>
      <c r="H61" s="382"/>
      <c r="I61" s="380" t="s">
        <v>85</v>
      </c>
      <c r="J61" s="381"/>
      <c r="K61" s="382"/>
    </row>
    <row r="62" spans="1:20" ht="18" customHeight="1" x14ac:dyDescent="0.2">
      <c r="B62" s="225"/>
      <c r="C62" s="391" t="s">
        <v>157</v>
      </c>
      <c r="D62" s="226"/>
      <c r="E62" s="227"/>
      <c r="F62" s="386" t="s">
        <v>86</v>
      </c>
      <c r="G62" s="387"/>
      <c r="H62" s="228" t="s">
        <v>87</v>
      </c>
      <c r="I62" s="229" t="s">
        <v>88</v>
      </c>
      <c r="J62" s="230" t="s">
        <v>89</v>
      </c>
      <c r="K62" s="231" t="s">
        <v>90</v>
      </c>
    </row>
    <row r="63" spans="1:20" ht="18" customHeight="1" thickBot="1" x14ac:dyDescent="0.25">
      <c r="B63" s="219"/>
      <c r="C63" s="392"/>
      <c r="D63" s="17" t="s">
        <v>2</v>
      </c>
      <c r="E63" s="13" t="s">
        <v>3</v>
      </c>
      <c r="F63" s="232" t="s">
        <v>2</v>
      </c>
      <c r="G63" s="13" t="s">
        <v>91</v>
      </c>
      <c r="H63" s="233"/>
      <c r="I63" s="283">
        <v>0.1</v>
      </c>
      <c r="J63" s="283">
        <v>0.25</v>
      </c>
      <c r="K63" s="284">
        <v>0.5</v>
      </c>
    </row>
    <row r="64" spans="1:20" ht="18" customHeight="1" thickTop="1" x14ac:dyDescent="0.2">
      <c r="B64" s="234" t="s">
        <v>92</v>
      </c>
      <c r="C64" s="282">
        <f>C38</f>
        <v>49</v>
      </c>
      <c r="D64" s="235">
        <f>E23</f>
        <v>1</v>
      </c>
      <c r="E64" s="277">
        <f>F23</f>
        <v>1</v>
      </c>
      <c r="F64" s="235">
        <v>12</v>
      </c>
      <c r="G64" s="236">
        <v>12</v>
      </c>
      <c r="H64" s="237">
        <f t="shared" ref="H64:H66" si="2">C64*(D64*F64+E64*G64)</f>
        <v>1176</v>
      </c>
      <c r="I64" s="388">
        <f>ROUND(J59*I63*8*(C64*E64+C65*E65+C66*E66+C67*E67)/H68,2)</f>
        <v>0</v>
      </c>
      <c r="J64" s="238"/>
      <c r="K64" s="239"/>
    </row>
    <row r="65" spans="1:20" ht="18" customHeight="1" x14ac:dyDescent="0.2">
      <c r="B65" s="234" t="s">
        <v>93</v>
      </c>
      <c r="C65" s="282">
        <f>C39</f>
        <v>48</v>
      </c>
      <c r="D65" s="235">
        <f>E23</f>
        <v>1</v>
      </c>
      <c r="E65" s="240">
        <f>F23</f>
        <v>1</v>
      </c>
      <c r="F65" s="235">
        <v>12</v>
      </c>
      <c r="G65" s="240">
        <v>12</v>
      </c>
      <c r="H65" s="241">
        <f t="shared" si="2"/>
        <v>1152</v>
      </c>
      <c r="I65" s="389"/>
      <c r="J65" s="242">
        <f>ROUND(J59*J63*H65/H68,2)</f>
        <v>0</v>
      </c>
      <c r="K65" s="243"/>
    </row>
    <row r="66" spans="1:20" ht="18" customHeight="1" x14ac:dyDescent="0.2">
      <c r="B66" s="234" t="s">
        <v>94</v>
      </c>
      <c r="C66" s="282">
        <f>C40</f>
        <v>14</v>
      </c>
      <c r="D66" s="244">
        <f>E23</f>
        <v>1</v>
      </c>
      <c r="E66" s="245">
        <f>F23</f>
        <v>1</v>
      </c>
      <c r="F66" s="244">
        <v>12</v>
      </c>
      <c r="G66" s="245">
        <v>12</v>
      </c>
      <c r="H66" s="241">
        <f t="shared" si="2"/>
        <v>336</v>
      </c>
      <c r="I66" s="389"/>
      <c r="J66" s="246"/>
      <c r="K66" s="247">
        <f>ROUND(J59*K63*H66/H68,2)</f>
        <v>0</v>
      </c>
    </row>
    <row r="67" spans="1:20" ht="18" customHeight="1" thickBot="1" x14ac:dyDescent="0.25">
      <c r="B67" s="248" t="s">
        <v>95</v>
      </c>
      <c r="C67" s="342">
        <f>C26-SUM(C64,C65,C66)</f>
        <v>254</v>
      </c>
      <c r="D67" s="250">
        <f>D23</f>
        <v>1</v>
      </c>
      <c r="E67" s="251">
        <f>F23</f>
        <v>1</v>
      </c>
      <c r="F67" s="250">
        <v>12</v>
      </c>
      <c r="G67" s="251">
        <f>24-F67</f>
        <v>12</v>
      </c>
      <c r="H67" s="252">
        <f>C67*(D67*F67+E67*G67)</f>
        <v>6096</v>
      </c>
      <c r="I67" s="390"/>
      <c r="J67" s="253"/>
      <c r="K67" s="254"/>
    </row>
    <row r="68" spans="1:20" s="260" customFormat="1" ht="18" customHeight="1" thickTop="1" thickBot="1" x14ac:dyDescent="0.25">
      <c r="A68" s="80"/>
      <c r="B68" s="9"/>
      <c r="C68" s="255">
        <f>SUM(C64:C67)</f>
        <v>365</v>
      </c>
      <c r="D68" s="256"/>
      <c r="E68" s="257" t="s">
        <v>96</v>
      </c>
      <c r="F68" s="256"/>
      <c r="G68" s="258"/>
      <c r="H68" s="259">
        <f>SUM(H64:H67)</f>
        <v>8760</v>
      </c>
      <c r="I68" s="383">
        <f>SUM(I64:K67)</f>
        <v>0</v>
      </c>
      <c r="J68" s="384"/>
      <c r="K68" s="385"/>
      <c r="L68" s="9"/>
      <c r="M68" s="9"/>
      <c r="N68" s="9"/>
      <c r="O68" s="55"/>
      <c r="P68" s="54"/>
      <c r="Q68" s="54"/>
      <c r="R68" s="54"/>
      <c r="S68" s="54"/>
      <c r="T68" s="54"/>
    </row>
    <row r="69" spans="1:20" ht="18" customHeight="1" thickBot="1" x14ac:dyDescent="0.25">
      <c r="E69" s="375" t="s">
        <v>97</v>
      </c>
      <c r="F69" s="376"/>
      <c r="G69" s="377"/>
      <c r="H69" s="261">
        <f>ROUND(H68/12,0)</f>
        <v>730</v>
      </c>
      <c r="I69" s="262"/>
      <c r="J69" s="263"/>
      <c r="K69" s="263"/>
    </row>
    <row r="70" spans="1:20" ht="18" customHeight="1" x14ac:dyDescent="0.2">
      <c r="D70" s="3"/>
      <c r="E70" s="3"/>
    </row>
    <row r="71" spans="1:20" ht="18" customHeight="1" x14ac:dyDescent="0.2">
      <c r="D71" s="3"/>
      <c r="E71" s="3"/>
    </row>
    <row r="72" spans="1:20" ht="18" customHeight="1" thickBot="1" x14ac:dyDescent="0.25">
      <c r="B72" s="77"/>
    </row>
    <row r="73" spans="1:20" ht="18" customHeight="1" x14ac:dyDescent="0.2">
      <c r="B73" s="77"/>
      <c r="G73" s="264" t="s">
        <v>102</v>
      </c>
      <c r="H73" s="265"/>
      <c r="I73" s="265"/>
      <c r="J73" s="266"/>
      <c r="K73" s="3"/>
    </row>
    <row r="74" spans="1:20" ht="18" customHeight="1" x14ac:dyDescent="0.2">
      <c r="B74" s="3"/>
      <c r="D74" s="3"/>
      <c r="E74" s="3"/>
      <c r="F74" s="3"/>
      <c r="G74" s="267"/>
      <c r="H74" s="268"/>
      <c r="I74" s="26" t="s">
        <v>105</v>
      </c>
      <c r="J74" s="269"/>
      <c r="K74" s="3"/>
    </row>
    <row r="75" spans="1:20" s="179" customFormat="1" ht="18" customHeight="1" x14ac:dyDescent="0.2">
      <c r="A75" s="80"/>
      <c r="G75" s="270"/>
      <c r="H75" s="271"/>
      <c r="I75" s="26" t="s">
        <v>106</v>
      </c>
      <c r="J75" s="269"/>
    </row>
    <row r="76" spans="1:20" ht="18" customHeight="1" x14ac:dyDescent="0.2">
      <c r="B76" s="3"/>
      <c r="C76" s="3"/>
      <c r="D76" s="3"/>
      <c r="E76" s="3"/>
      <c r="F76" s="3"/>
      <c r="G76" s="267"/>
      <c r="H76" s="272"/>
      <c r="I76" s="26" t="s">
        <v>107</v>
      </c>
      <c r="J76" s="273"/>
      <c r="K76" s="3"/>
    </row>
    <row r="77" spans="1:20" s="179" customFormat="1" ht="18" customHeight="1" x14ac:dyDescent="0.2">
      <c r="A77" s="80"/>
      <c r="G77" s="270"/>
      <c r="H77" s="274"/>
      <c r="I77" s="26" t="s">
        <v>110</v>
      </c>
      <c r="J77" s="269"/>
    </row>
    <row r="78" spans="1:20" ht="18" customHeight="1" thickBot="1" x14ac:dyDescent="0.25">
      <c r="B78" s="3"/>
      <c r="C78" s="3"/>
      <c r="D78" s="3"/>
      <c r="E78" s="3"/>
      <c r="F78" s="3"/>
      <c r="G78" s="293"/>
      <c r="H78" s="291"/>
      <c r="I78" s="27" t="s">
        <v>103</v>
      </c>
      <c r="J78" s="275"/>
      <c r="K78" s="3"/>
    </row>
    <row r="79" spans="1:20" ht="18" customHeight="1" x14ac:dyDescent="0.2">
      <c r="P79" s="3"/>
      <c r="Q79" s="3"/>
      <c r="R79" s="3"/>
      <c r="S79" s="3"/>
      <c r="T79" s="3"/>
    </row>
    <row r="80" spans="1:20" ht="18" customHeight="1" x14ac:dyDescent="0.2">
      <c r="D80" s="195"/>
      <c r="P80" s="3"/>
      <c r="Q80" s="3"/>
      <c r="R80" s="3"/>
      <c r="S80" s="3"/>
      <c r="T80" s="3"/>
    </row>
    <row r="81" spans="1:20" ht="18" customHeight="1" x14ac:dyDescent="0.2">
      <c r="D81" s="195"/>
      <c r="P81" s="3"/>
      <c r="Q81" s="3"/>
      <c r="R81" s="3"/>
      <c r="S81" s="3"/>
      <c r="T81" s="3"/>
    </row>
    <row r="82" spans="1:20" ht="18" customHeight="1" x14ac:dyDescent="0.2">
      <c r="P82" s="3"/>
      <c r="Q82" s="3"/>
      <c r="R82" s="3"/>
      <c r="S82" s="3"/>
      <c r="T82" s="3"/>
    </row>
    <row r="83" spans="1:20" s="179" customFormat="1" ht="18" customHeight="1" x14ac:dyDescent="0.2">
      <c r="A83" s="80"/>
    </row>
    <row r="84" spans="1:20" s="179" customFormat="1" ht="18" customHeight="1" x14ac:dyDescent="0.2">
      <c r="A84" s="80"/>
    </row>
    <row r="85" spans="1:20" s="179" customFormat="1" ht="18" customHeight="1" x14ac:dyDescent="0.2">
      <c r="A85" s="80"/>
    </row>
    <row r="86" spans="1:20" s="179" customFormat="1" ht="18" customHeight="1" x14ac:dyDescent="0.2">
      <c r="A86" s="80"/>
    </row>
    <row r="87" spans="1:20" s="179" customFormat="1" ht="18" customHeight="1" x14ac:dyDescent="0.2">
      <c r="A87" s="80"/>
    </row>
    <row r="88" spans="1:20" s="179" customFormat="1" ht="18" customHeight="1" x14ac:dyDescent="0.2">
      <c r="A88" s="80"/>
    </row>
    <row r="89" spans="1:20" s="179" customFormat="1" ht="18" customHeight="1" x14ac:dyDescent="0.2">
      <c r="A89" s="80"/>
    </row>
    <row r="90" spans="1:20" s="179" customFormat="1" ht="18" customHeight="1" x14ac:dyDescent="0.2">
      <c r="A90" s="80"/>
    </row>
    <row r="91" spans="1:20" s="179" customFormat="1" ht="18" customHeight="1" x14ac:dyDescent="0.2">
      <c r="A91" s="80"/>
    </row>
    <row r="92" spans="1:20" s="179" customFormat="1" ht="18" customHeight="1" x14ac:dyDescent="0.2">
      <c r="A92" s="80"/>
    </row>
    <row r="93" spans="1:20" s="179" customFormat="1" ht="18" customHeight="1" x14ac:dyDescent="0.2">
      <c r="A93" s="80"/>
    </row>
    <row r="94" spans="1:20" s="179" customFormat="1" ht="18" customHeight="1" x14ac:dyDescent="0.2">
      <c r="A94" s="80"/>
    </row>
    <row r="95" spans="1:20" s="179" customFormat="1" ht="18" customHeight="1" x14ac:dyDescent="0.2">
      <c r="A95" s="80"/>
    </row>
    <row r="96" spans="1:20" s="179" customFormat="1" ht="18" customHeight="1" x14ac:dyDescent="0.2">
      <c r="A96" s="80"/>
    </row>
    <row r="97" spans="1:1" s="179" customFormat="1" ht="18" customHeight="1" x14ac:dyDescent="0.2">
      <c r="A97" s="80"/>
    </row>
    <row r="98" spans="1:1" s="179" customFormat="1" ht="18" customHeight="1" x14ac:dyDescent="0.2">
      <c r="A98" s="80"/>
    </row>
    <row r="99" spans="1:1" s="179" customFormat="1" ht="18" customHeight="1" x14ac:dyDescent="0.2">
      <c r="A99" s="80"/>
    </row>
    <row r="100" spans="1:1" s="179" customFormat="1" ht="18" customHeight="1" x14ac:dyDescent="0.2">
      <c r="A100" s="80"/>
    </row>
    <row r="101" spans="1:1" s="179" customFormat="1" ht="18" customHeight="1" x14ac:dyDescent="0.2">
      <c r="A101" s="80"/>
    </row>
    <row r="102" spans="1:1" s="179" customFormat="1" ht="18" customHeight="1" x14ac:dyDescent="0.2">
      <c r="A102" s="80"/>
    </row>
    <row r="103" spans="1:1" s="179" customFormat="1" ht="18" customHeight="1" x14ac:dyDescent="0.2">
      <c r="A103" s="80"/>
    </row>
    <row r="104" spans="1:1" s="179" customFormat="1" ht="18" customHeight="1" x14ac:dyDescent="0.2">
      <c r="A104" s="80"/>
    </row>
    <row r="105" spans="1:1" s="179" customFormat="1" ht="18" customHeight="1" x14ac:dyDescent="0.2">
      <c r="A105" s="80"/>
    </row>
    <row r="106" spans="1:1" s="179" customFormat="1" ht="18" customHeight="1" x14ac:dyDescent="0.2">
      <c r="A106" s="80"/>
    </row>
    <row r="107" spans="1:1" s="179" customFormat="1" ht="18" customHeight="1" x14ac:dyDescent="0.2">
      <c r="A107" s="80"/>
    </row>
    <row r="108" spans="1:1" s="179" customFormat="1" ht="18" customHeight="1" x14ac:dyDescent="0.2">
      <c r="A108" s="80"/>
    </row>
    <row r="109" spans="1:1" s="179" customFormat="1" ht="18" customHeight="1" x14ac:dyDescent="0.2">
      <c r="A109" s="80"/>
    </row>
    <row r="110" spans="1:1" s="179" customFormat="1" ht="18" customHeight="1" x14ac:dyDescent="0.2">
      <c r="A110" s="80"/>
    </row>
    <row r="111" spans="1:1" s="179" customFormat="1" ht="18" customHeight="1" x14ac:dyDescent="0.2">
      <c r="A111" s="80"/>
    </row>
    <row r="112" spans="1:1" s="179" customFormat="1" ht="18" customHeight="1" x14ac:dyDescent="0.2">
      <c r="A112" s="80"/>
    </row>
    <row r="113" spans="1:1" s="179" customFormat="1" ht="18" customHeight="1" x14ac:dyDescent="0.2">
      <c r="A113" s="80"/>
    </row>
    <row r="114" spans="1:1" s="179" customFormat="1" ht="18" customHeight="1" x14ac:dyDescent="0.2">
      <c r="A114" s="80"/>
    </row>
    <row r="115" spans="1:1" s="179" customFormat="1" ht="18" customHeight="1" x14ac:dyDescent="0.2">
      <c r="A115" s="80"/>
    </row>
    <row r="116" spans="1:1" s="179" customFormat="1" ht="18" customHeight="1" x14ac:dyDescent="0.2">
      <c r="A116" s="80"/>
    </row>
    <row r="117" spans="1:1" s="179" customFormat="1" ht="18" customHeight="1" x14ac:dyDescent="0.2">
      <c r="A117" s="80"/>
    </row>
    <row r="118" spans="1:1" s="179" customFormat="1" ht="18" customHeight="1" x14ac:dyDescent="0.2">
      <c r="A118" s="80"/>
    </row>
    <row r="119" spans="1:1" s="179" customFormat="1" ht="18" customHeight="1" x14ac:dyDescent="0.2">
      <c r="A119" s="80"/>
    </row>
    <row r="120" spans="1:1" s="179" customFormat="1" ht="18" customHeight="1" x14ac:dyDescent="0.2">
      <c r="A120" s="80"/>
    </row>
    <row r="121" spans="1:1" s="179" customFormat="1" ht="18" customHeight="1" x14ac:dyDescent="0.2">
      <c r="A121" s="80"/>
    </row>
    <row r="122" spans="1:1" s="179" customFormat="1" ht="18" customHeight="1" x14ac:dyDescent="0.2">
      <c r="A122" s="80"/>
    </row>
    <row r="123" spans="1:1" s="179" customFormat="1" ht="18" customHeight="1" x14ac:dyDescent="0.2">
      <c r="A123" s="80"/>
    </row>
    <row r="124" spans="1:1" s="179" customFormat="1" ht="18" customHeight="1" x14ac:dyDescent="0.2">
      <c r="A124" s="80"/>
    </row>
    <row r="125" spans="1:1" s="179" customFormat="1" ht="18" customHeight="1" x14ac:dyDescent="0.2">
      <c r="A125" s="80"/>
    </row>
    <row r="126" spans="1:1" s="179" customFormat="1" ht="18" customHeight="1" x14ac:dyDescent="0.2">
      <c r="A126" s="80"/>
    </row>
    <row r="127" spans="1:1" s="179" customFormat="1" ht="18" customHeight="1" x14ac:dyDescent="0.2">
      <c r="A127" s="80"/>
    </row>
    <row r="128" spans="1:1" s="179" customFormat="1" ht="18" customHeight="1" x14ac:dyDescent="0.2">
      <c r="A128" s="80"/>
    </row>
    <row r="129" spans="1:1" s="179" customFormat="1" ht="18" customHeight="1" x14ac:dyDescent="0.2">
      <c r="A129" s="80"/>
    </row>
    <row r="130" spans="1:1" s="179" customFormat="1" ht="18" customHeight="1" x14ac:dyDescent="0.2">
      <c r="A130" s="80"/>
    </row>
    <row r="131" spans="1:1" s="179" customFormat="1" ht="18" customHeight="1" x14ac:dyDescent="0.2">
      <c r="A131" s="80"/>
    </row>
    <row r="132" spans="1:1" s="179" customFormat="1" ht="18" customHeight="1" x14ac:dyDescent="0.2">
      <c r="A132" s="80"/>
    </row>
    <row r="133" spans="1:1" s="179" customFormat="1" ht="18" customHeight="1" x14ac:dyDescent="0.2">
      <c r="A133" s="80"/>
    </row>
    <row r="134" spans="1:1" s="179" customFormat="1" ht="18" customHeight="1" x14ac:dyDescent="0.2">
      <c r="A134" s="80"/>
    </row>
    <row r="135" spans="1:1" s="179" customFormat="1" ht="18" customHeight="1" x14ac:dyDescent="0.2">
      <c r="A135" s="80"/>
    </row>
    <row r="136" spans="1:1" s="179" customFormat="1" ht="18" customHeight="1" x14ac:dyDescent="0.2">
      <c r="A136" s="80"/>
    </row>
    <row r="137" spans="1:1" s="179" customFormat="1" ht="18" customHeight="1" x14ac:dyDescent="0.2">
      <c r="A137" s="80"/>
    </row>
    <row r="138" spans="1:1" s="179" customFormat="1" ht="18" customHeight="1" x14ac:dyDescent="0.2">
      <c r="A138" s="80"/>
    </row>
    <row r="139" spans="1:1" s="179" customFormat="1" ht="18" customHeight="1" x14ac:dyDescent="0.2">
      <c r="A139" s="80"/>
    </row>
  </sheetData>
  <mergeCells count="28">
    <mergeCell ref="E43:G43"/>
    <mergeCell ref="C62:C63"/>
    <mergeCell ref="C1:G1"/>
    <mergeCell ref="C4:G4"/>
    <mergeCell ref="C5:G5"/>
    <mergeCell ref="F48:G48"/>
    <mergeCell ref="D35:E35"/>
    <mergeCell ref="D21:E21"/>
    <mergeCell ref="C36:C37"/>
    <mergeCell ref="C48:C49"/>
    <mergeCell ref="I35:K35"/>
    <mergeCell ref="F36:G36"/>
    <mergeCell ref="I38:I41"/>
    <mergeCell ref="I42:K42"/>
    <mergeCell ref="F35:H35"/>
    <mergeCell ref="E69:G69"/>
    <mergeCell ref="D47:E47"/>
    <mergeCell ref="F47:H47"/>
    <mergeCell ref="I47:K47"/>
    <mergeCell ref="I68:K68"/>
    <mergeCell ref="F62:G62"/>
    <mergeCell ref="I64:I67"/>
    <mergeCell ref="I54:K54"/>
    <mergeCell ref="D61:E61"/>
    <mergeCell ref="F61:H61"/>
    <mergeCell ref="I61:K61"/>
    <mergeCell ref="E55:G55"/>
    <mergeCell ref="I50:I5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P73"/>
  <sheetViews>
    <sheetView tabSelected="1" topLeftCell="A31" zoomScale="120" zoomScaleNormal="120" workbookViewId="0">
      <selection activeCell="F51" sqref="F51"/>
    </sheetView>
  </sheetViews>
  <sheetFormatPr baseColWidth="10" defaultColWidth="11.42578125" defaultRowHeight="14.25" x14ac:dyDescent="0.2"/>
  <cols>
    <col min="1" max="1" width="3.28515625" style="80" customWidth="1"/>
    <col min="2" max="2" width="42.140625" style="52" customWidth="1"/>
    <col min="3" max="3" width="10.7109375" style="52" customWidth="1"/>
    <col min="4" max="5" width="12.28515625" style="52" customWidth="1"/>
    <col min="6" max="6" width="15.5703125" style="52" customWidth="1"/>
    <col min="7" max="7" width="12.28515625" style="52" customWidth="1"/>
    <col min="8" max="8" width="6.7109375" style="52" customWidth="1"/>
    <col min="9" max="9" width="2.7109375" style="52" customWidth="1"/>
    <col min="10" max="10" width="6.7109375" style="52" customWidth="1"/>
    <col min="11" max="11" width="2.7109375" style="52" customWidth="1"/>
    <col min="12" max="12" width="6.7109375" style="52" customWidth="1"/>
    <col min="13" max="13" width="12.28515625" style="52" bestFit="1" customWidth="1"/>
    <col min="14" max="14" width="2" style="52" customWidth="1"/>
    <col min="15" max="15" width="3.28515625" style="80" customWidth="1"/>
    <col min="16" max="16" width="3" style="80" customWidth="1"/>
    <col min="17" max="16384" width="11.42578125" style="3"/>
  </cols>
  <sheetData>
    <row r="1" spans="1:16" ht="18" customHeight="1" x14ac:dyDescent="0.2">
      <c r="B1" s="16" t="s">
        <v>13</v>
      </c>
      <c r="C1" s="403">
        <f>'Berechnung Stunden u Zuschläge'!C1:G1</f>
        <v>0</v>
      </c>
      <c r="D1" s="404"/>
      <c r="E1" s="404"/>
      <c r="F1" s="404"/>
      <c r="G1" s="405"/>
      <c r="H1" s="6"/>
      <c r="I1" s="6"/>
      <c r="J1" s="6"/>
      <c r="K1" s="6"/>
      <c r="L1" s="4"/>
      <c r="M1" s="298">
        <f>'Berechnung Stunden u Zuschläge'!K1</f>
        <v>46239</v>
      </c>
      <c r="N1" s="6"/>
    </row>
    <row r="2" spans="1:16" ht="18" customHeight="1" x14ac:dyDescent="0.2">
      <c r="B2" s="80"/>
      <c r="C2" s="16"/>
      <c r="D2" s="16"/>
      <c r="E2" s="16"/>
      <c r="F2" s="16"/>
      <c r="G2" s="16"/>
      <c r="H2" s="6"/>
      <c r="I2" s="6"/>
      <c r="J2" s="6"/>
      <c r="K2" s="6"/>
      <c r="L2" s="80"/>
      <c r="M2" s="81" t="s">
        <v>12</v>
      </c>
      <c r="N2" s="6"/>
    </row>
    <row r="3" spans="1:16" ht="18" customHeight="1" x14ac:dyDescent="0.2">
      <c r="B3" s="80"/>
      <c r="C3" s="16"/>
      <c r="D3" s="16"/>
      <c r="E3" s="16"/>
      <c r="F3" s="16"/>
      <c r="G3" s="16"/>
      <c r="H3" s="6"/>
      <c r="I3" s="6"/>
      <c r="J3" s="6"/>
      <c r="K3" s="6"/>
      <c r="L3" s="82"/>
      <c r="M3" s="82"/>
      <c r="N3" s="6"/>
    </row>
    <row r="4" spans="1:16" ht="18" customHeight="1" x14ac:dyDescent="0.2">
      <c r="B4" s="5" t="s">
        <v>55</v>
      </c>
      <c r="C4" s="396">
        <f>'Berechnung Stunden u Zuschläge'!C4:G4</f>
        <v>0</v>
      </c>
      <c r="D4" s="397"/>
      <c r="E4" s="397"/>
      <c r="F4" s="397"/>
      <c r="G4" s="398"/>
      <c r="L4" s="25"/>
    </row>
    <row r="5" spans="1:16" s="1" customFormat="1" ht="18" customHeight="1" x14ac:dyDescent="0.2">
      <c r="A5" s="83"/>
      <c r="B5" s="16" t="s">
        <v>56</v>
      </c>
      <c r="C5" s="396">
        <f>'Berechnung Stunden u Zuschläge'!C5:G5</f>
        <v>0</v>
      </c>
      <c r="D5" s="397"/>
      <c r="E5" s="397"/>
      <c r="F5" s="397"/>
      <c r="G5" s="398"/>
      <c r="H5" s="83"/>
      <c r="I5" s="83"/>
      <c r="J5" s="83"/>
      <c r="K5" s="83"/>
      <c r="L5" s="83"/>
      <c r="M5" s="83"/>
      <c r="N5" s="4"/>
      <c r="O5" s="83"/>
      <c r="P5" s="83"/>
    </row>
    <row r="6" spans="1:16" ht="18" customHeight="1" thickBot="1" x14ac:dyDescent="0.25">
      <c r="L6" s="80"/>
      <c r="M6" s="80"/>
    </row>
    <row r="7" spans="1:16" ht="18" customHeight="1" thickBot="1" x14ac:dyDescent="0.25">
      <c r="B7" s="16" t="s">
        <v>30</v>
      </c>
      <c r="C7" s="210">
        <f>'Berechnung Stunden u Zuschläge'!C7</f>
        <v>46327</v>
      </c>
      <c r="D7" s="80"/>
      <c r="E7" s="80"/>
      <c r="F7" s="6"/>
      <c r="G7" s="6"/>
      <c r="H7" s="6"/>
      <c r="I7" s="6"/>
      <c r="J7" s="6"/>
      <c r="K7" s="6"/>
      <c r="L7" s="80"/>
      <c r="N7" s="6"/>
    </row>
    <row r="8" spans="1:16" ht="18" customHeight="1" x14ac:dyDescent="0.2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6" ht="18" customHeight="1" x14ac:dyDescent="0.2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6" ht="18" customHeight="1" x14ac:dyDescent="0.2">
      <c r="B10" s="305" t="s">
        <v>34</v>
      </c>
      <c r="C10" s="7"/>
      <c r="D10" s="8"/>
      <c r="E10" s="8"/>
      <c r="F10" s="8"/>
      <c r="G10" s="8"/>
      <c r="H10" s="25"/>
      <c r="I10" s="25"/>
      <c r="J10" s="25"/>
      <c r="K10" s="25"/>
      <c r="L10" s="80"/>
      <c r="M10" s="25"/>
      <c r="N10" s="25"/>
    </row>
    <row r="11" spans="1:16" ht="18" customHeight="1" x14ac:dyDescent="0.2">
      <c r="B11" s="15"/>
      <c r="C11" s="6"/>
      <c r="D11" s="6"/>
      <c r="E11" s="6"/>
      <c r="F11" s="6"/>
      <c r="G11" s="6"/>
      <c r="H11" s="6"/>
      <c r="I11" s="6"/>
      <c r="J11" s="6"/>
      <c r="K11" s="6"/>
      <c r="L11" s="80"/>
      <c r="M11" s="6"/>
      <c r="N11" s="6"/>
    </row>
    <row r="12" spans="1:16" s="2" customFormat="1" ht="18" customHeight="1" x14ac:dyDescent="0.2">
      <c r="A12" s="85"/>
      <c r="B12" s="14"/>
      <c r="C12" s="7"/>
      <c r="D12" s="8"/>
      <c r="E12" s="8"/>
      <c r="F12" s="8"/>
      <c r="G12" s="85"/>
      <c r="H12" s="8"/>
      <c r="I12" s="8"/>
      <c r="J12" s="8"/>
      <c r="K12" s="8"/>
      <c r="L12" s="52"/>
      <c r="M12" s="52"/>
      <c r="N12" s="85"/>
      <c r="O12" s="85"/>
      <c r="P12" s="85"/>
    </row>
    <row r="13" spans="1:16" s="55" customFormat="1" ht="18" customHeight="1" thickBot="1" x14ac:dyDescent="0.25">
      <c r="C13" s="52"/>
      <c r="D13" s="52"/>
      <c r="E13" s="52"/>
      <c r="F13" s="52"/>
    </row>
    <row r="14" spans="1:16" s="52" customFormat="1" ht="18" customHeight="1" thickTop="1" thickBot="1" x14ac:dyDescent="0.25">
      <c r="B14" s="104"/>
      <c r="C14" s="178" t="s">
        <v>20</v>
      </c>
      <c r="D14" s="105" t="s">
        <v>31</v>
      </c>
      <c r="E14" s="145" t="s">
        <v>32</v>
      </c>
      <c r="F14" s="146" t="s">
        <v>33</v>
      </c>
    </row>
    <row r="15" spans="1:16" s="2" customFormat="1" ht="18" customHeight="1" thickTop="1" thickBot="1" x14ac:dyDescent="0.25">
      <c r="A15" s="85"/>
      <c r="B15" s="196" t="s">
        <v>57</v>
      </c>
      <c r="C15" s="102"/>
      <c r="D15" s="102"/>
      <c r="E15" s="102"/>
      <c r="F15" s="103"/>
      <c r="G15" s="85"/>
      <c r="H15" s="85"/>
      <c r="I15" s="85"/>
      <c r="J15" s="85"/>
      <c r="K15" s="85"/>
      <c r="L15" s="85"/>
      <c r="M15" s="85"/>
      <c r="N15" s="85"/>
      <c r="O15" s="85"/>
      <c r="P15" s="85"/>
    </row>
    <row r="16" spans="1:16" s="2" customFormat="1" ht="18" customHeight="1" x14ac:dyDescent="0.2">
      <c r="A16" s="85">
        <v>1</v>
      </c>
      <c r="B16" s="327" t="s">
        <v>28</v>
      </c>
      <c r="C16" s="65"/>
      <c r="D16" s="346"/>
      <c r="E16" s="347"/>
      <c r="F16" s="348"/>
      <c r="G16" s="183" t="s">
        <v>45</v>
      </c>
      <c r="H16" s="127"/>
      <c r="I16" s="85"/>
      <c r="K16" s="85"/>
      <c r="L16" s="85"/>
      <c r="M16" s="85"/>
      <c r="N16" s="87"/>
      <c r="O16" s="85"/>
      <c r="P16" s="85"/>
    </row>
    <row r="17" spans="1:16" s="2" customFormat="1" ht="18" customHeight="1" x14ac:dyDescent="0.2">
      <c r="A17" s="85">
        <v>2</v>
      </c>
      <c r="B17" s="41" t="s">
        <v>36</v>
      </c>
      <c r="C17" s="66"/>
      <c r="D17" s="147">
        <f>ROUND(C17*$D$16,2)</f>
        <v>0</v>
      </c>
      <c r="E17" s="148">
        <f>ROUND(C17*$E$16,2)</f>
        <v>0</v>
      </c>
      <c r="F17" s="51">
        <f>ROUND(C17*$F$16,2)</f>
        <v>0</v>
      </c>
      <c r="G17" s="86" t="s">
        <v>39</v>
      </c>
      <c r="H17" s="85"/>
      <c r="I17" s="85"/>
      <c r="K17" s="85"/>
      <c r="L17" s="85"/>
      <c r="M17" s="85"/>
      <c r="N17" s="87"/>
      <c r="O17" s="85"/>
      <c r="P17" s="85"/>
    </row>
    <row r="18" spans="1:16" s="2" customFormat="1" ht="18" customHeight="1" x14ac:dyDescent="0.2">
      <c r="A18" s="85">
        <v>3</v>
      </c>
      <c r="B18" s="344" t="s">
        <v>146</v>
      </c>
      <c r="C18" s="336"/>
      <c r="D18" s="337">
        <f>ROUND(C18*$D$16,2)</f>
        <v>0</v>
      </c>
      <c r="E18" s="338">
        <f>ROUND(C18*$E$16,2)</f>
        <v>0</v>
      </c>
      <c r="F18" s="339">
        <f>ROUND(C18*$F$16,2)</f>
        <v>0</v>
      </c>
      <c r="G18" s="107" t="s">
        <v>39</v>
      </c>
      <c r="I18" s="85"/>
      <c r="K18" s="85"/>
      <c r="L18" s="85"/>
      <c r="M18" s="341" t="s">
        <v>147</v>
      </c>
      <c r="N18" s="87"/>
      <c r="O18" s="85"/>
      <c r="P18" s="85"/>
    </row>
    <row r="19" spans="1:16" s="2" customFormat="1" ht="18" customHeight="1" thickBot="1" x14ac:dyDescent="0.25">
      <c r="A19" s="85">
        <v>4</v>
      </c>
      <c r="B19" s="41" t="s">
        <v>153</v>
      </c>
      <c r="C19" s="67"/>
      <c r="D19" s="334">
        <v>0.5</v>
      </c>
      <c r="E19" s="335">
        <v>0.5</v>
      </c>
      <c r="F19" s="345">
        <v>0.5</v>
      </c>
      <c r="G19" s="183" t="s">
        <v>46</v>
      </c>
      <c r="H19" s="127"/>
      <c r="I19" s="85"/>
      <c r="K19" s="85"/>
      <c r="L19" s="85"/>
      <c r="M19" s="85"/>
      <c r="N19" s="87"/>
      <c r="O19" s="85"/>
      <c r="P19" s="85"/>
    </row>
    <row r="20" spans="1:16" s="54" customFormat="1" ht="18" customHeight="1" thickTop="1" x14ac:dyDescent="0.2">
      <c r="A20" s="85">
        <v>5</v>
      </c>
      <c r="B20" s="42" t="s">
        <v>27</v>
      </c>
      <c r="C20" s="68"/>
      <c r="D20" s="149">
        <f>SUM(D16:D19)</f>
        <v>0.5</v>
      </c>
      <c r="E20" s="150">
        <f t="shared" ref="E20:F20" si="0">SUM(E16:E19)</f>
        <v>0.5</v>
      </c>
      <c r="F20" s="38">
        <f t="shared" si="0"/>
        <v>0.5</v>
      </c>
      <c r="G20" s="88" t="s">
        <v>43</v>
      </c>
      <c r="H20" s="85"/>
      <c r="I20" s="85"/>
      <c r="K20" s="85"/>
      <c r="L20" s="124"/>
      <c r="M20" s="85"/>
      <c r="N20" s="55"/>
      <c r="O20" s="55"/>
      <c r="P20" s="55"/>
    </row>
    <row r="21" spans="1:16" s="2" customFormat="1" ht="18" customHeight="1" thickBot="1" x14ac:dyDescent="0.25">
      <c r="A21" s="85">
        <v>6</v>
      </c>
      <c r="B21" s="139" t="s">
        <v>44</v>
      </c>
      <c r="C21" s="144"/>
      <c r="D21" s="294">
        <f>'Berechnung Stunden u Zuschläge'!I42</f>
        <v>0</v>
      </c>
      <c r="E21" s="295">
        <f>'Berechnung Stunden u Zuschläge'!I54</f>
        <v>0</v>
      </c>
      <c r="F21" s="296">
        <f>'Berechnung Stunden u Zuschläge'!I68</f>
        <v>0</v>
      </c>
      <c r="G21" s="183" t="s">
        <v>47</v>
      </c>
      <c r="H21" s="127"/>
      <c r="I21" s="85"/>
      <c r="J21" s="126"/>
      <c r="K21" s="85"/>
      <c r="L21" s="85"/>
      <c r="M21" s="85"/>
      <c r="N21" s="85"/>
      <c r="O21" s="85"/>
      <c r="P21" s="85"/>
    </row>
    <row r="22" spans="1:16" s="109" customFormat="1" ht="10.15" customHeight="1" thickBot="1" x14ac:dyDescent="0.25">
      <c r="A22" s="110"/>
      <c r="B22" s="141"/>
      <c r="C22" s="142"/>
      <c r="D22" s="143"/>
      <c r="E22" s="143"/>
      <c r="F22" s="143"/>
      <c r="G22" s="132"/>
      <c r="I22" s="85"/>
      <c r="J22" s="125"/>
      <c r="K22" s="85"/>
      <c r="L22" s="85"/>
      <c r="M22" s="85"/>
      <c r="N22" s="108"/>
      <c r="O22" s="108"/>
      <c r="P22" s="108"/>
    </row>
    <row r="23" spans="1:16" s="2" customFormat="1" ht="18" customHeight="1" x14ac:dyDescent="0.2">
      <c r="A23" s="85">
        <v>7</v>
      </c>
      <c r="B23" s="133" t="s">
        <v>37</v>
      </c>
      <c r="C23" s="134"/>
      <c r="D23" s="151">
        <f t="shared" ref="D23:E23" si="1">D16+D19+D21</f>
        <v>0.5</v>
      </c>
      <c r="E23" s="152">
        <f t="shared" si="1"/>
        <v>0.5</v>
      </c>
      <c r="F23" s="135">
        <f>F16+F19+F21</f>
        <v>0.5</v>
      </c>
      <c r="G23" s="89"/>
      <c r="H23" s="127" t="s">
        <v>63</v>
      </c>
      <c r="I23" s="85"/>
      <c r="J23" s="86"/>
      <c r="K23" s="85"/>
      <c r="L23" s="85"/>
      <c r="M23" s="85"/>
      <c r="N23" s="85"/>
      <c r="O23" s="85"/>
      <c r="P23" s="85"/>
    </row>
    <row r="24" spans="1:16" s="2" customFormat="1" ht="18" customHeight="1" thickBot="1" x14ac:dyDescent="0.25">
      <c r="A24" s="85">
        <v>8</v>
      </c>
      <c r="B24" s="139" t="s">
        <v>26</v>
      </c>
      <c r="C24" s="140"/>
      <c r="D24" s="153">
        <f>ROUND(C24*$D$23,2)</f>
        <v>0</v>
      </c>
      <c r="E24" s="154">
        <f>ROUND(C24*$E$23,2)</f>
        <v>0</v>
      </c>
      <c r="F24" s="120">
        <f>ROUND(C24*$F$23,2)</f>
        <v>0</v>
      </c>
      <c r="G24" s="107" t="s">
        <v>40</v>
      </c>
      <c r="I24" s="85"/>
      <c r="J24" s="86"/>
      <c r="K24" s="85"/>
      <c r="L24" s="122"/>
      <c r="M24" s="85"/>
      <c r="N24" s="85"/>
      <c r="O24" s="85"/>
      <c r="P24" s="85"/>
    </row>
    <row r="25" spans="1:16" s="109" customFormat="1" ht="10.15" customHeight="1" thickBot="1" x14ac:dyDescent="0.25">
      <c r="A25" s="110"/>
      <c r="B25" s="136"/>
      <c r="C25" s="137"/>
      <c r="D25" s="138"/>
      <c r="E25" s="138"/>
      <c r="F25" s="138"/>
      <c r="G25" s="132"/>
      <c r="I25" s="85"/>
      <c r="J25" s="125"/>
      <c r="K25" s="85"/>
      <c r="L25" s="85"/>
      <c r="M25" s="85"/>
      <c r="N25" s="108"/>
      <c r="O25" s="108"/>
      <c r="P25" s="108"/>
    </row>
    <row r="26" spans="1:16" s="2" customFormat="1" ht="18" customHeight="1" thickTop="1" thickBot="1" x14ac:dyDescent="0.25">
      <c r="A26" s="85">
        <v>9</v>
      </c>
      <c r="B26" s="299" t="s">
        <v>113</v>
      </c>
      <c r="C26" s="69"/>
      <c r="D26" s="155">
        <f>SUM(D20+D24)</f>
        <v>0.5</v>
      </c>
      <c r="E26" s="156">
        <f>SUM(E20+E24)</f>
        <v>0.5</v>
      </c>
      <c r="F26" s="157">
        <f>SUM(F20+F24)</f>
        <v>0.5</v>
      </c>
      <c r="G26" s="89"/>
      <c r="I26" s="85"/>
      <c r="J26" s="126"/>
      <c r="K26" s="85"/>
      <c r="L26" s="123" t="s">
        <v>41</v>
      </c>
      <c r="M26" s="112" t="s">
        <v>59</v>
      </c>
      <c r="N26" s="85"/>
      <c r="O26" s="85"/>
      <c r="P26" s="85"/>
    </row>
    <row r="27" spans="1:16" s="109" customFormat="1" ht="10.15" customHeight="1" thickTop="1" thickBot="1" x14ac:dyDescent="0.25">
      <c r="A27" s="110"/>
      <c r="B27" s="129"/>
      <c r="C27" s="130"/>
      <c r="D27" s="131"/>
      <c r="E27" s="131"/>
      <c r="F27" s="131"/>
      <c r="G27" s="132"/>
      <c r="I27" s="85"/>
      <c r="J27" s="125"/>
      <c r="K27" s="85"/>
      <c r="L27" s="85"/>
      <c r="M27" s="85"/>
      <c r="N27" s="108"/>
      <c r="O27" s="108"/>
      <c r="P27" s="108"/>
    </row>
    <row r="28" spans="1:16" s="61" customFormat="1" ht="18" customHeight="1" thickTop="1" thickBot="1" x14ac:dyDescent="0.25">
      <c r="A28" s="85">
        <v>10</v>
      </c>
      <c r="B28" s="300" t="s">
        <v>114</v>
      </c>
      <c r="C28" s="69"/>
      <c r="D28" s="158">
        <f>SUM(D21+D26)</f>
        <v>0.5</v>
      </c>
      <c r="E28" s="159">
        <f>SUM(E21+E26)</f>
        <v>0.5</v>
      </c>
      <c r="F28" s="128">
        <f>SUM(F21+F26)</f>
        <v>0.5</v>
      </c>
      <c r="G28" s="107"/>
      <c r="I28" s="85"/>
      <c r="J28" s="126" t="s">
        <v>62</v>
      </c>
      <c r="K28" s="85"/>
      <c r="L28" s="85"/>
      <c r="M28" s="85"/>
      <c r="N28" s="18"/>
      <c r="O28" s="18"/>
      <c r="P28" s="18"/>
    </row>
    <row r="29" spans="1:16" s="2" customFormat="1" ht="18" customHeight="1" thickBot="1" x14ac:dyDescent="0.25">
      <c r="A29" s="106"/>
      <c r="B29" s="34"/>
      <c r="C29" s="30"/>
      <c r="D29" s="29"/>
      <c r="E29" s="29"/>
      <c r="F29" s="29"/>
      <c r="G29" s="85"/>
      <c r="H29" s="85"/>
      <c r="I29" s="85"/>
      <c r="J29" s="85"/>
      <c r="K29" s="85"/>
      <c r="L29" s="85"/>
      <c r="M29" s="85"/>
      <c r="N29" s="85"/>
      <c r="O29" s="85"/>
      <c r="P29" s="85"/>
    </row>
    <row r="30" spans="1:16" s="54" customFormat="1" ht="18" customHeight="1" x14ac:dyDescent="0.2">
      <c r="A30" s="85">
        <v>11</v>
      </c>
      <c r="B30" s="49" t="s">
        <v>14</v>
      </c>
      <c r="C30" s="117">
        <f>7.3%+1.45%</f>
        <v>8.7499999999999994E-2</v>
      </c>
      <c r="D30" s="160">
        <f>ROUND(C30*$D$26,2)</f>
        <v>0.04</v>
      </c>
      <c r="E30" s="161">
        <f>ROUND(C30*$E$26,2)</f>
        <v>0.04</v>
      </c>
      <c r="F30" s="114">
        <f>ROUND(C30*$F$26,2)</f>
        <v>0.04</v>
      </c>
      <c r="G30" s="86" t="s">
        <v>42</v>
      </c>
      <c r="H30" s="55"/>
      <c r="I30" s="85"/>
      <c r="J30" s="55"/>
      <c r="K30" s="85"/>
      <c r="L30" s="85"/>
      <c r="M30" s="85"/>
      <c r="N30" s="55"/>
      <c r="O30" s="55"/>
      <c r="P30" s="55"/>
    </row>
    <row r="31" spans="1:16" s="2" customFormat="1" ht="18" customHeight="1" x14ac:dyDescent="0.2">
      <c r="A31" s="85">
        <v>12</v>
      </c>
      <c r="B31" s="43" t="s">
        <v>16</v>
      </c>
      <c r="C31" s="70">
        <v>1.7999999999999999E-2</v>
      </c>
      <c r="D31" s="147">
        <f>ROUND(C31*$D$26,2)</f>
        <v>0.01</v>
      </c>
      <c r="E31" s="148">
        <f>ROUND(C31*$E$26,2)</f>
        <v>0.01</v>
      </c>
      <c r="F31" s="51">
        <f t="shared" ref="F31:F33" si="2">ROUND(C31*$F$26,2)</f>
        <v>0.01</v>
      </c>
      <c r="G31" s="86" t="s">
        <v>42</v>
      </c>
      <c r="H31" s="85"/>
      <c r="I31" s="85"/>
      <c r="J31" s="85"/>
      <c r="K31" s="85"/>
      <c r="L31" s="85"/>
      <c r="M31" s="87"/>
      <c r="N31" s="85"/>
      <c r="O31" s="85"/>
      <c r="P31" s="85"/>
    </row>
    <row r="32" spans="1:16" s="54" customFormat="1" ht="18" customHeight="1" x14ac:dyDescent="0.2">
      <c r="A32" s="85">
        <v>13</v>
      </c>
      <c r="B32" s="43" t="s">
        <v>19</v>
      </c>
      <c r="C32" s="70">
        <v>9.2999999999999999E-2</v>
      </c>
      <c r="D32" s="147">
        <f>ROUND(C32*$D$26,2)</f>
        <v>0.05</v>
      </c>
      <c r="E32" s="148">
        <f>ROUND(C32*$E$26,2)</f>
        <v>0.05</v>
      </c>
      <c r="F32" s="51">
        <f t="shared" si="2"/>
        <v>0.05</v>
      </c>
      <c r="G32" s="86" t="s">
        <v>42</v>
      </c>
      <c r="H32" s="55"/>
      <c r="I32" s="55"/>
      <c r="J32" s="55"/>
      <c r="K32" s="55"/>
      <c r="L32" s="55"/>
      <c r="M32" s="55"/>
      <c r="N32" s="55"/>
      <c r="O32" s="55"/>
      <c r="P32" s="55"/>
    </row>
    <row r="33" spans="1:16" s="2" customFormat="1" ht="18" customHeight="1" thickBot="1" x14ac:dyDescent="0.25">
      <c r="A33" s="85">
        <v>14</v>
      </c>
      <c r="B33" s="118" t="s">
        <v>15</v>
      </c>
      <c r="C33" s="119">
        <v>1.2999999999999999E-2</v>
      </c>
      <c r="D33" s="153">
        <f>ROUND(C33*$D$26,2)</f>
        <v>0.01</v>
      </c>
      <c r="E33" s="154">
        <f>ROUND(C33*$E$26,2)</f>
        <v>0.01</v>
      </c>
      <c r="F33" s="120">
        <f t="shared" si="2"/>
        <v>0.01</v>
      </c>
      <c r="G33" s="86" t="s">
        <v>42</v>
      </c>
      <c r="H33" s="85"/>
      <c r="I33" s="85"/>
      <c r="J33" s="85"/>
      <c r="K33" s="85"/>
      <c r="L33" s="85"/>
      <c r="M33" s="85"/>
      <c r="N33" s="85"/>
      <c r="O33" s="85"/>
      <c r="P33" s="85"/>
    </row>
    <row r="34" spans="1:16" s="63" customFormat="1" ht="18" customHeight="1" thickBot="1" x14ac:dyDescent="0.25">
      <c r="A34" s="94"/>
      <c r="B34" s="115"/>
      <c r="C34" s="30"/>
      <c r="D34" s="111"/>
      <c r="E34" s="111"/>
      <c r="F34" s="111"/>
      <c r="G34" s="116"/>
      <c r="H34" s="94"/>
      <c r="I34" s="94"/>
      <c r="J34" s="94"/>
      <c r="K34" s="94"/>
      <c r="L34" s="94"/>
      <c r="M34" s="94"/>
      <c r="N34" s="94"/>
      <c r="O34" s="94"/>
      <c r="P34" s="94"/>
    </row>
    <row r="35" spans="1:16" s="2" customFormat="1" ht="18" customHeight="1" x14ac:dyDescent="0.2">
      <c r="A35" s="85">
        <v>15</v>
      </c>
      <c r="B35" s="181" t="s">
        <v>25</v>
      </c>
      <c r="C35" s="113"/>
      <c r="D35" s="160">
        <f>ROUND(C35*D28,2)</f>
        <v>0</v>
      </c>
      <c r="E35" s="161">
        <f>ROUND(C35*E28,2)</f>
        <v>0</v>
      </c>
      <c r="F35" s="114">
        <f>ROUND(C35*F28,2)</f>
        <v>0</v>
      </c>
      <c r="G35" s="107" t="s">
        <v>60</v>
      </c>
      <c r="H35" s="85"/>
      <c r="I35" s="85"/>
      <c r="J35" s="85"/>
      <c r="K35" s="85"/>
      <c r="L35" s="85"/>
      <c r="M35" s="85"/>
      <c r="N35" s="85"/>
      <c r="O35" s="85"/>
      <c r="P35" s="85"/>
    </row>
    <row r="36" spans="1:16" s="2" customFormat="1" ht="18" customHeight="1" x14ac:dyDescent="0.2">
      <c r="A36" s="85">
        <v>16</v>
      </c>
      <c r="B36" s="45" t="s">
        <v>23</v>
      </c>
      <c r="C36" s="70">
        <v>4.7000000000000002E-3</v>
      </c>
      <c r="D36" s="162">
        <f>ROUND(C36*D28,2)</f>
        <v>0</v>
      </c>
      <c r="E36" s="163">
        <f>ROUND(C36*E28,2)</f>
        <v>0</v>
      </c>
      <c r="F36" s="57">
        <f>ROUND(C36*F28,2)</f>
        <v>0</v>
      </c>
      <c r="G36" s="107" t="s">
        <v>60</v>
      </c>
      <c r="H36" s="85"/>
      <c r="I36" s="85"/>
      <c r="J36" s="85"/>
      <c r="K36" s="85"/>
      <c r="L36" s="85"/>
      <c r="M36" s="85"/>
      <c r="N36" s="85"/>
      <c r="O36" s="85"/>
      <c r="P36" s="85"/>
    </row>
    <row r="37" spans="1:16" s="2" customFormat="1" ht="18" customHeight="1" x14ac:dyDescent="0.2">
      <c r="A37" s="85">
        <v>17</v>
      </c>
      <c r="B37" s="44" t="s">
        <v>17</v>
      </c>
      <c r="C37" s="70">
        <v>1.5E-3</v>
      </c>
      <c r="D37" s="164">
        <f>ROUND(C37*D28,2)</f>
        <v>0</v>
      </c>
      <c r="E37" s="165">
        <f>ROUND(C37*E28,2)</f>
        <v>0</v>
      </c>
      <c r="F37" s="58">
        <f>ROUND(C37*F28,2)</f>
        <v>0</v>
      </c>
      <c r="G37" s="107" t="s">
        <v>60</v>
      </c>
      <c r="H37" s="85"/>
      <c r="I37" s="85"/>
      <c r="J37" s="85"/>
      <c r="K37" s="85"/>
      <c r="L37" s="85"/>
      <c r="M37" s="85"/>
      <c r="N37" s="85"/>
      <c r="O37" s="85"/>
      <c r="P37" s="85"/>
    </row>
    <row r="38" spans="1:16" s="54" customFormat="1" ht="18" customHeight="1" thickBot="1" x14ac:dyDescent="0.25">
      <c r="A38" s="85">
        <v>18</v>
      </c>
      <c r="B38" s="43" t="s">
        <v>22</v>
      </c>
      <c r="C38" s="66"/>
      <c r="D38" s="166">
        <f>ROUND(C38*D28,2)</f>
        <v>0</v>
      </c>
      <c r="E38" s="167">
        <f>ROUND(C38*E28,2)</f>
        <v>0</v>
      </c>
      <c r="F38" s="59">
        <f>ROUND(C38*F28,2)</f>
        <v>0</v>
      </c>
      <c r="G38" s="107" t="s">
        <v>60</v>
      </c>
      <c r="H38" s="55"/>
      <c r="I38" s="55"/>
      <c r="J38" s="55"/>
      <c r="K38" s="55"/>
      <c r="L38" s="55"/>
      <c r="M38" s="55"/>
      <c r="N38" s="55"/>
      <c r="O38" s="55"/>
      <c r="P38" s="55"/>
    </row>
    <row r="39" spans="1:16" s="2" customFormat="1" ht="18" customHeight="1" thickTop="1" thickBot="1" x14ac:dyDescent="0.25">
      <c r="A39" s="85">
        <v>19</v>
      </c>
      <c r="B39" s="46" t="s">
        <v>24</v>
      </c>
      <c r="C39" s="71"/>
      <c r="D39" s="168">
        <f>SUM(D28:D38)</f>
        <v>0.6100000000000001</v>
      </c>
      <c r="E39" s="169">
        <f>SUM(E28:E38)</f>
        <v>0.6100000000000001</v>
      </c>
      <c r="F39" s="32">
        <f>SUM(F28:F38)</f>
        <v>0.6100000000000001</v>
      </c>
      <c r="G39" s="121" t="s">
        <v>143</v>
      </c>
      <c r="H39" s="85"/>
      <c r="I39" s="85"/>
      <c r="J39" s="85"/>
      <c r="K39" s="85"/>
      <c r="L39" s="85"/>
      <c r="M39" s="85"/>
      <c r="N39" s="85"/>
      <c r="O39" s="85"/>
      <c r="P39" s="85"/>
    </row>
    <row r="40" spans="1:16" s="2" customFormat="1" ht="18" customHeight="1" thickBot="1" x14ac:dyDescent="0.25">
      <c r="A40" s="106"/>
      <c r="B40" s="34"/>
      <c r="C40" s="30"/>
      <c r="D40" s="29"/>
      <c r="E40" s="29"/>
      <c r="F40" s="29"/>
      <c r="G40" s="85"/>
      <c r="H40" s="85"/>
      <c r="I40" s="85"/>
      <c r="J40" s="85"/>
      <c r="K40" s="85"/>
      <c r="L40" s="85"/>
      <c r="M40" s="85"/>
      <c r="N40" s="85"/>
      <c r="O40" s="85"/>
      <c r="P40" s="85"/>
    </row>
    <row r="41" spans="1:16" s="2" customFormat="1" ht="18" customHeight="1" thickBot="1" x14ac:dyDescent="0.25">
      <c r="A41" s="85"/>
      <c r="B41" s="35" t="s">
        <v>159</v>
      </c>
      <c r="C41" s="36"/>
      <c r="D41" s="47"/>
      <c r="E41" s="47"/>
      <c r="F41" s="48"/>
      <c r="G41" s="85"/>
      <c r="H41" s="85"/>
      <c r="I41" s="85"/>
      <c r="J41" s="85"/>
      <c r="K41" s="85"/>
      <c r="L41" s="85"/>
      <c r="M41" s="85"/>
      <c r="N41" s="85"/>
      <c r="O41" s="85"/>
      <c r="P41" s="85"/>
    </row>
    <row r="42" spans="1:16" s="2" customFormat="1" ht="18" customHeight="1" x14ac:dyDescent="0.2">
      <c r="A42" s="85">
        <v>20</v>
      </c>
      <c r="B42" s="40" t="s">
        <v>18</v>
      </c>
      <c r="C42" s="73"/>
      <c r="D42" s="408"/>
      <c r="E42" s="408"/>
      <c r="F42" s="409"/>
      <c r="G42" s="85"/>
      <c r="H42" s="85"/>
      <c r="I42" s="85"/>
      <c r="J42" s="85"/>
      <c r="K42" s="85"/>
      <c r="L42" s="85"/>
      <c r="M42" s="85"/>
      <c r="N42" s="85"/>
      <c r="O42" s="85"/>
      <c r="P42" s="85"/>
    </row>
    <row r="43" spans="1:16" s="2" customFormat="1" ht="18" customHeight="1" x14ac:dyDescent="0.2">
      <c r="A43" s="85">
        <f>A42+1</f>
        <v>21</v>
      </c>
      <c r="B43" s="40" t="s">
        <v>1</v>
      </c>
      <c r="C43" s="74"/>
      <c r="D43" s="401"/>
      <c r="E43" s="401"/>
      <c r="F43" s="402"/>
      <c r="G43" s="85"/>
      <c r="H43" s="85"/>
      <c r="I43" s="85"/>
      <c r="J43" s="85"/>
      <c r="K43" s="85"/>
      <c r="L43" s="85"/>
      <c r="M43" s="85"/>
      <c r="N43" s="85"/>
      <c r="O43" s="85"/>
      <c r="P43" s="85"/>
    </row>
    <row r="44" spans="1:16" s="54" customFormat="1" ht="18" customHeight="1" x14ac:dyDescent="0.2">
      <c r="A44" s="85">
        <v>22</v>
      </c>
      <c r="B44" s="40" t="s">
        <v>61</v>
      </c>
      <c r="C44" s="74"/>
      <c r="D44" s="401"/>
      <c r="E44" s="401"/>
      <c r="F44" s="402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s="2" customFormat="1" ht="18" customHeight="1" x14ac:dyDescent="0.2">
      <c r="A45" s="85">
        <v>23</v>
      </c>
      <c r="B45" s="180" t="s">
        <v>38</v>
      </c>
      <c r="C45" s="74"/>
      <c r="D45" s="401"/>
      <c r="E45" s="401"/>
      <c r="F45" s="402"/>
      <c r="G45" s="85"/>
      <c r="H45" s="85"/>
      <c r="I45" s="85"/>
      <c r="J45" s="85"/>
      <c r="K45" s="85"/>
      <c r="L45" s="85"/>
      <c r="M45" s="85"/>
      <c r="N45" s="85"/>
      <c r="O45" s="85"/>
      <c r="P45" s="85"/>
    </row>
    <row r="46" spans="1:16" s="2" customFormat="1" ht="18" customHeight="1" thickBot="1" x14ac:dyDescent="0.25">
      <c r="A46" s="85">
        <v>24</v>
      </c>
      <c r="B46" s="39" t="s">
        <v>0</v>
      </c>
      <c r="C46" s="75"/>
      <c r="D46" s="406"/>
      <c r="E46" s="406"/>
      <c r="F46" s="407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1:16" s="54" customFormat="1" ht="18" customHeight="1" thickTop="1" thickBot="1" x14ac:dyDescent="0.25">
      <c r="A47" s="85">
        <v>25</v>
      </c>
      <c r="B47" s="72" t="s">
        <v>29</v>
      </c>
      <c r="C47" s="71"/>
      <c r="D47" s="399">
        <f>SUM(D42:F46)</f>
        <v>0</v>
      </c>
      <c r="E47" s="399"/>
      <c r="F47" s="400"/>
      <c r="G47" s="89" t="s">
        <v>141</v>
      </c>
      <c r="H47" s="55"/>
      <c r="I47" s="55"/>
      <c r="J47" s="55"/>
      <c r="K47" s="55"/>
      <c r="L47" s="55"/>
      <c r="M47" s="55"/>
      <c r="N47" s="55"/>
      <c r="O47" s="55"/>
      <c r="P47" s="55"/>
    </row>
    <row r="48" spans="1:16" s="54" customFormat="1" ht="18" customHeight="1" thickTop="1" thickBot="1" x14ac:dyDescent="0.25">
      <c r="A48" s="85"/>
      <c r="B48" s="90"/>
      <c r="C48" s="90"/>
      <c r="D48" s="91"/>
      <c r="E48" s="91"/>
      <c r="F48" s="91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1:16" s="2" customFormat="1" ht="18" customHeight="1" thickBot="1" x14ac:dyDescent="0.25">
      <c r="A49" s="85">
        <v>26</v>
      </c>
      <c r="B49" s="170" t="s">
        <v>21</v>
      </c>
      <c r="C49" s="76"/>
      <c r="D49" s="171">
        <f>D39+D47</f>
        <v>0.6100000000000001</v>
      </c>
      <c r="E49" s="172">
        <f>E39+D47</f>
        <v>0.6100000000000001</v>
      </c>
      <c r="F49" s="173">
        <f>F39+D47</f>
        <v>0.6100000000000001</v>
      </c>
      <c r="G49" s="121" t="s">
        <v>142</v>
      </c>
      <c r="H49" s="85"/>
      <c r="I49" s="85"/>
      <c r="J49" s="85"/>
      <c r="K49" s="85"/>
      <c r="L49" s="85"/>
      <c r="M49" s="85"/>
      <c r="N49" s="85"/>
      <c r="O49" s="85"/>
      <c r="P49" s="85"/>
    </row>
    <row r="50" spans="1:16" s="109" customFormat="1" ht="18" customHeight="1" thickBot="1" x14ac:dyDescent="0.25">
      <c r="A50" s="108"/>
      <c r="B50" s="367"/>
      <c r="C50" s="368"/>
      <c r="D50" s="369"/>
      <c r="E50" s="369"/>
      <c r="F50" s="369"/>
      <c r="G50" s="370"/>
      <c r="H50" s="108"/>
      <c r="I50" s="108"/>
      <c r="J50" s="108"/>
      <c r="K50" s="108"/>
      <c r="L50" s="108"/>
      <c r="M50" s="108"/>
      <c r="N50" s="108"/>
      <c r="O50" s="108"/>
      <c r="P50" s="108"/>
    </row>
    <row r="51" spans="1:16" s="109" customFormat="1" ht="18" customHeight="1" thickBot="1" x14ac:dyDescent="0.25">
      <c r="A51" s="108"/>
      <c r="B51" s="371" t="s">
        <v>158</v>
      </c>
      <c r="C51" s="372"/>
      <c r="D51" s="373"/>
      <c r="E51" s="373"/>
      <c r="F51" s="374">
        <f>AVERAGE(D49:F49)*8760*2</f>
        <v>10687.200000000003</v>
      </c>
      <c r="G51" s="370"/>
      <c r="H51" s="108"/>
      <c r="I51" s="108"/>
      <c r="J51" s="108"/>
      <c r="K51" s="108"/>
      <c r="L51" s="108"/>
      <c r="M51" s="108"/>
      <c r="N51" s="108"/>
      <c r="O51" s="108"/>
      <c r="P51" s="108"/>
    </row>
    <row r="52" spans="1:16" s="2" customFormat="1" ht="18" customHeight="1" x14ac:dyDescent="0.2">
      <c r="A52" s="85"/>
      <c r="B52" s="52"/>
      <c r="C52" s="52"/>
      <c r="D52" s="52"/>
      <c r="E52" s="52"/>
      <c r="F52" s="52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1:16" s="55" customFormat="1" ht="18" customHeight="1" x14ac:dyDescent="0.2">
      <c r="B53" s="53" t="s">
        <v>53</v>
      </c>
      <c r="C53" s="52"/>
      <c r="D53" s="52"/>
      <c r="E53" s="52"/>
      <c r="F53" s="52"/>
    </row>
    <row r="54" spans="1:16" s="55" customFormat="1" ht="18" customHeight="1" x14ac:dyDescent="0.2">
      <c r="A54" s="182" t="s">
        <v>67</v>
      </c>
      <c r="B54" s="179" t="s">
        <v>70</v>
      </c>
      <c r="C54" s="77"/>
      <c r="D54" s="52"/>
      <c r="E54" s="52"/>
      <c r="F54" s="52"/>
    </row>
    <row r="55" spans="1:16" s="2" customFormat="1" ht="18" customHeight="1" x14ac:dyDescent="0.2">
      <c r="A55" s="182" t="s">
        <v>68</v>
      </c>
      <c r="B55" s="179" t="s">
        <v>71</v>
      </c>
      <c r="C55" s="306"/>
      <c r="D55" s="52"/>
      <c r="E55" s="85"/>
      <c r="F55" s="52"/>
      <c r="G55" s="91"/>
      <c r="H55" s="85"/>
      <c r="I55" s="85"/>
      <c r="J55" s="85"/>
      <c r="K55" s="85"/>
      <c r="L55" s="28"/>
      <c r="M55" s="28"/>
      <c r="N55" s="28"/>
      <c r="O55" s="85"/>
      <c r="P55" s="85"/>
    </row>
    <row r="56" spans="1:16" s="2" customFormat="1" ht="18" customHeight="1" x14ac:dyDescent="0.2">
      <c r="A56" s="182" t="s">
        <v>69</v>
      </c>
      <c r="B56" s="179" t="s">
        <v>72</v>
      </c>
      <c r="C56" s="306" t="s">
        <v>145</v>
      </c>
      <c r="D56" s="52"/>
      <c r="E56" s="85"/>
      <c r="F56" s="52"/>
      <c r="G56" s="91"/>
      <c r="H56" s="85"/>
      <c r="I56" s="85"/>
      <c r="J56" s="85"/>
      <c r="K56" s="85"/>
      <c r="L56" s="85"/>
      <c r="M56" s="18"/>
      <c r="N56" s="28"/>
      <c r="O56" s="85"/>
      <c r="P56" s="85"/>
    </row>
    <row r="57" spans="1:16" s="2" customFormat="1" ht="18" customHeight="1" x14ac:dyDescent="0.2">
      <c r="A57" s="182"/>
      <c r="B57" s="179"/>
      <c r="C57" s="306"/>
      <c r="D57" s="52"/>
      <c r="E57" s="85"/>
      <c r="F57" s="52"/>
      <c r="G57" s="91"/>
      <c r="H57" s="85"/>
      <c r="I57" s="85"/>
      <c r="J57" s="85"/>
      <c r="K57" s="85"/>
      <c r="L57" s="85"/>
      <c r="M57" s="18"/>
      <c r="N57" s="28"/>
      <c r="O57" s="85"/>
      <c r="P57" s="85"/>
    </row>
    <row r="58" spans="1:16" s="2" customFormat="1" ht="18" customHeight="1" x14ac:dyDescent="0.2">
      <c r="A58" s="182"/>
      <c r="B58" s="179"/>
      <c r="C58" s="306"/>
      <c r="D58" s="52"/>
      <c r="E58" s="85"/>
      <c r="F58" s="52"/>
      <c r="G58" s="91"/>
      <c r="H58" s="85"/>
      <c r="I58" s="85"/>
      <c r="J58" s="85"/>
      <c r="K58" s="85"/>
      <c r="L58" s="85"/>
      <c r="M58" s="18"/>
      <c r="N58" s="28"/>
      <c r="O58" s="85"/>
      <c r="P58" s="85"/>
    </row>
    <row r="59" spans="1:16" s="2" customFormat="1" ht="18" customHeight="1" thickBot="1" x14ac:dyDescent="0.25">
      <c r="A59" s="85"/>
      <c r="C59" s="85"/>
      <c r="D59" s="52"/>
      <c r="E59" s="85"/>
      <c r="F59" s="52"/>
      <c r="G59" s="91"/>
      <c r="H59" s="85"/>
      <c r="I59" s="85"/>
      <c r="J59" s="85"/>
      <c r="K59" s="85"/>
      <c r="L59" s="28"/>
      <c r="M59" s="85"/>
      <c r="N59" s="28"/>
      <c r="O59" s="85"/>
      <c r="P59" s="85"/>
    </row>
    <row r="60" spans="1:16" s="2" customFormat="1" ht="18" customHeight="1" x14ac:dyDescent="0.2">
      <c r="A60" s="85"/>
      <c r="B60" s="194" t="s">
        <v>73</v>
      </c>
      <c r="C60" s="189" t="s">
        <v>64</v>
      </c>
      <c r="D60" s="190"/>
      <c r="E60" s="191">
        <v>0.12</v>
      </c>
      <c r="F60" s="192" t="s">
        <v>48</v>
      </c>
      <c r="G60" s="193"/>
      <c r="H60" s="193"/>
      <c r="I60" s="193"/>
      <c r="J60" s="193"/>
      <c r="K60" s="193"/>
      <c r="L60" s="92"/>
      <c r="M60" s="28"/>
      <c r="N60" s="28"/>
      <c r="O60" s="85"/>
      <c r="P60" s="85"/>
    </row>
    <row r="61" spans="1:16" s="2" customFormat="1" ht="18" customHeight="1" x14ac:dyDescent="0.2">
      <c r="A61" s="85"/>
      <c r="B61" s="85"/>
      <c r="C61" s="177"/>
      <c r="D61" s="96"/>
      <c r="E61" s="37">
        <v>5.0000000000000001E-3</v>
      </c>
      <c r="F61" s="64" t="s">
        <v>54</v>
      </c>
      <c r="H61" s="94"/>
      <c r="I61" s="94"/>
      <c r="J61" s="94"/>
      <c r="K61" s="94"/>
      <c r="L61" s="95"/>
      <c r="M61" s="85"/>
      <c r="N61" s="93"/>
      <c r="O61" s="85"/>
      <c r="P61" s="85"/>
    </row>
    <row r="62" spans="1:16" s="2" customFormat="1" ht="18" customHeight="1" x14ac:dyDescent="0.2">
      <c r="A62" s="85"/>
      <c r="B62" s="85"/>
      <c r="C62" s="176" t="s">
        <v>65</v>
      </c>
      <c r="D62" s="174"/>
      <c r="E62" s="33">
        <v>9.2999999999999999E-2</v>
      </c>
      <c r="F62" s="64" t="s">
        <v>151</v>
      </c>
      <c r="G62" s="94"/>
      <c r="I62" s="94"/>
      <c r="J62" s="94"/>
      <c r="K62" s="94"/>
      <c r="L62" s="95"/>
      <c r="M62" s="85"/>
      <c r="N62" s="93"/>
      <c r="O62" s="85"/>
      <c r="P62" s="85"/>
    </row>
    <row r="63" spans="1:16" s="2" customFormat="1" ht="18" customHeight="1" x14ac:dyDescent="0.2">
      <c r="A63" s="85"/>
      <c r="B63" s="85"/>
      <c r="C63" s="177"/>
      <c r="E63" s="297">
        <v>0.88</v>
      </c>
      <c r="F63" s="64" t="s">
        <v>112</v>
      </c>
      <c r="H63" s="94"/>
      <c r="I63" s="94"/>
      <c r="J63" s="94"/>
      <c r="K63" s="94"/>
      <c r="L63" s="95"/>
      <c r="M63" s="85"/>
      <c r="N63" s="93"/>
      <c r="O63" s="85"/>
      <c r="P63" s="85"/>
    </row>
    <row r="64" spans="1:16" s="2" customFormat="1" ht="18" customHeight="1" x14ac:dyDescent="0.2">
      <c r="A64" s="85"/>
      <c r="B64" s="85"/>
      <c r="C64" s="176" t="s">
        <v>66</v>
      </c>
      <c r="D64" s="62"/>
      <c r="E64" s="79"/>
      <c r="F64" s="26" t="s">
        <v>50</v>
      </c>
      <c r="G64" s="94"/>
      <c r="H64" s="94"/>
      <c r="I64" s="94"/>
      <c r="J64" s="94"/>
      <c r="K64" s="94"/>
      <c r="L64" s="95"/>
      <c r="M64" s="85"/>
      <c r="N64" s="93"/>
      <c r="O64" s="85"/>
    </row>
    <row r="65" spans="1:16" s="2" customFormat="1" ht="18" customHeight="1" thickBot="1" x14ac:dyDescent="0.25">
      <c r="A65" s="85"/>
      <c r="B65" s="85"/>
      <c r="C65" s="98"/>
      <c r="D65" s="94"/>
      <c r="E65" s="186"/>
      <c r="F65" s="26" t="s">
        <v>49</v>
      </c>
      <c r="G65" s="85"/>
      <c r="H65" s="85"/>
      <c r="I65" s="85"/>
      <c r="J65" s="85"/>
      <c r="K65" s="85"/>
      <c r="L65" s="95"/>
      <c r="M65" s="85"/>
      <c r="N65" s="93"/>
      <c r="O65" s="85"/>
      <c r="P65" s="85"/>
    </row>
    <row r="66" spans="1:16" s="56" customFormat="1" ht="18" customHeight="1" thickTop="1" thickBot="1" x14ac:dyDescent="0.25">
      <c r="A66" s="85"/>
      <c r="B66" s="85"/>
      <c r="C66" s="340"/>
      <c r="D66" s="185"/>
      <c r="E66" s="188"/>
      <c r="F66" s="26" t="s">
        <v>51</v>
      </c>
      <c r="G66" s="94"/>
      <c r="H66" s="94"/>
      <c r="I66" s="94"/>
      <c r="J66" s="94"/>
      <c r="K66" s="94"/>
      <c r="L66" s="97"/>
      <c r="M66" s="85"/>
      <c r="N66" s="93"/>
      <c r="O66" s="85"/>
      <c r="P66" s="85"/>
    </row>
    <row r="67" spans="1:16" s="2" customFormat="1" ht="18" customHeight="1" thickTop="1" thickBot="1" x14ac:dyDescent="0.25">
      <c r="A67" s="85"/>
      <c r="B67" s="85"/>
      <c r="C67" s="99"/>
      <c r="D67" s="100"/>
      <c r="E67" s="187"/>
      <c r="F67" s="27" t="s">
        <v>52</v>
      </c>
      <c r="G67" s="100"/>
      <c r="H67" s="100"/>
      <c r="I67" s="100"/>
      <c r="J67" s="100"/>
      <c r="K67" s="100"/>
      <c r="L67" s="101"/>
      <c r="M67" s="85"/>
      <c r="N67" s="93"/>
      <c r="O67" s="85"/>
      <c r="P67" s="85"/>
    </row>
    <row r="68" spans="1:16" s="2" customFormat="1" ht="18" customHeight="1" x14ac:dyDescent="0.2">
      <c r="A68" s="85"/>
      <c r="B68" s="85"/>
      <c r="M68" s="85"/>
      <c r="N68" s="85"/>
      <c r="O68" s="85"/>
      <c r="P68" s="85"/>
    </row>
    <row r="69" spans="1:16" ht="10.15" customHeight="1" x14ac:dyDescent="0.2">
      <c r="L69" s="85"/>
    </row>
    <row r="70" spans="1:16" ht="10.15" customHeight="1" x14ac:dyDescent="0.2">
      <c r="D70" s="3"/>
      <c r="E70" s="184"/>
    </row>
    <row r="71" spans="1:16" ht="10.15" customHeight="1" x14ac:dyDescent="0.2">
      <c r="D71" s="3"/>
    </row>
    <row r="72" spans="1:16" ht="10.15" customHeight="1" x14ac:dyDescent="0.2"/>
    <row r="73" spans="1:16" x14ac:dyDescent="0.2">
      <c r="D73" s="184"/>
      <c r="E73" s="184"/>
      <c r="F73" s="184"/>
    </row>
  </sheetData>
  <mergeCells count="9">
    <mergeCell ref="D47:F47"/>
    <mergeCell ref="D44:F44"/>
    <mergeCell ref="C1:G1"/>
    <mergeCell ref="D46:F46"/>
    <mergeCell ref="C4:G4"/>
    <mergeCell ref="C5:G5"/>
    <mergeCell ref="D42:F42"/>
    <mergeCell ref="D43:F43"/>
    <mergeCell ref="D45:F45"/>
  </mergeCells>
  <printOptions horizontalCentered="1"/>
  <pageMargins left="0.19685039370078741" right="0.19685039370078741" top="0.98425196850393704" bottom="0.78740157480314965" header="0" footer="0.39370078740157483"/>
  <pageSetup paperSize="9" fitToHeight="0" orientation="landscape" r:id="rId1"/>
  <headerFoot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Feiertage</vt:lpstr>
      <vt:lpstr>Berechnung Stunden u Zuschläge</vt:lpstr>
      <vt:lpstr>SVS -  Formular</vt:lpstr>
    </vt:vector>
  </TitlesOfParts>
  <Company>LAIV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Kuhlmann, Peter</dc:creator>
  <cp:lastModifiedBy>Witt, Cornelia</cp:lastModifiedBy>
  <cp:lastPrinted>2026-04-01T09:46:44Z</cp:lastPrinted>
  <dcterms:created xsi:type="dcterms:W3CDTF">2012-06-21T07:06:45Z</dcterms:created>
  <dcterms:modified xsi:type="dcterms:W3CDTF">2026-08-25T13:04:59Z</dcterms:modified>
</cp:coreProperties>
</file>